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255" windowWidth="28260" windowHeight="15555" activeTab="1"/>
  </bookViews>
  <sheets>
    <sheet name="Readme" sheetId="4" r:id="rId1"/>
    <sheet name="Data" sheetId="2" r:id="rId2"/>
    <sheet name="Summary" sheetId="5" r:id="rId3"/>
  </sheets>
  <definedNames>
    <definedName name="city">Data!$B$2:$B$72</definedName>
    <definedName name="ethnicity">Data!$E$2:$E$72</definedName>
    <definedName name="generation">Data!$F$2:$F$72</definedName>
    <definedName name="NSS">Data!$K$2:$K$72</definedName>
    <definedName name="region">Data!$C$2:$C$72</definedName>
    <definedName name="regionality">Data!$J$2:$J$72</definedName>
    <definedName name="sex">Data!$D$2:$D$72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BA43" i="2" l="1"/>
  <c r="AY2" i="2" l="1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V72" i="2" l="1"/>
  <c r="AX72" i="2" s="1"/>
  <c r="AV71" i="2"/>
  <c r="AX71" i="2" s="1"/>
  <c r="AV70" i="2"/>
  <c r="AX70" i="2" s="1"/>
  <c r="AV69" i="2"/>
  <c r="AX69" i="2" s="1"/>
  <c r="AV68" i="2"/>
  <c r="AX68" i="2" s="1"/>
  <c r="AV67" i="2"/>
  <c r="AX67" i="2" s="1"/>
  <c r="AV66" i="2"/>
  <c r="AX66" i="2" s="1"/>
  <c r="AV65" i="2"/>
  <c r="AX65" i="2" s="1"/>
  <c r="AV64" i="2"/>
  <c r="AX64" i="2" s="1"/>
  <c r="AV63" i="2"/>
  <c r="AX63" i="2" s="1"/>
  <c r="AV62" i="2"/>
  <c r="AX62" i="2" s="1"/>
  <c r="AV61" i="2"/>
  <c r="AX61" i="2" s="1"/>
  <c r="AV60" i="2"/>
  <c r="AX60" i="2" s="1"/>
  <c r="AV59" i="2"/>
  <c r="AX59" i="2" s="1"/>
  <c r="AV58" i="2"/>
  <c r="AX58" i="2" s="1"/>
  <c r="AV57" i="2"/>
  <c r="AX57" i="2" s="1"/>
  <c r="AV56" i="2"/>
  <c r="AX56" i="2" s="1"/>
  <c r="AV55" i="2"/>
  <c r="AV54" i="2"/>
  <c r="AX54" i="2" s="1"/>
  <c r="AV53" i="2"/>
  <c r="AV52" i="2"/>
  <c r="AX52" i="2" s="1"/>
  <c r="AV51" i="2"/>
  <c r="AX51" i="2" s="1"/>
  <c r="AV50" i="2"/>
  <c r="AV49" i="2"/>
  <c r="AV48" i="2"/>
  <c r="AV47" i="2"/>
  <c r="AV46" i="2"/>
  <c r="AV45" i="2"/>
  <c r="AX45" i="2" s="1"/>
  <c r="AV44" i="2"/>
  <c r="AV42" i="2"/>
  <c r="AV41" i="2"/>
  <c r="AV40" i="2"/>
  <c r="AV39" i="2"/>
  <c r="AV38" i="2"/>
  <c r="AV37" i="2"/>
  <c r="AV36" i="2"/>
  <c r="AX36" i="2" s="1"/>
  <c r="AV35" i="2"/>
  <c r="AV34" i="2"/>
  <c r="AV33" i="2"/>
  <c r="AV32" i="2"/>
  <c r="AV31" i="2"/>
  <c r="AX31" i="2" s="1"/>
  <c r="AV30" i="2"/>
  <c r="AX30" i="2" s="1"/>
  <c r="AV29" i="2"/>
  <c r="AV28" i="2"/>
  <c r="AX28" i="2" s="1"/>
  <c r="AV27" i="2"/>
  <c r="AX27" i="2" s="1"/>
  <c r="AV26" i="2"/>
  <c r="AX26" i="2" s="1"/>
  <c r="AV25" i="2"/>
  <c r="AX25" i="2" s="1"/>
  <c r="AV24" i="2"/>
  <c r="AX24" i="2" s="1"/>
  <c r="AV23" i="2"/>
  <c r="AX23" i="2" s="1"/>
  <c r="AV22" i="2"/>
  <c r="AX22" i="2" s="1"/>
  <c r="AV21" i="2"/>
  <c r="AV20" i="2"/>
  <c r="AX20" i="2" s="1"/>
  <c r="AV19" i="2"/>
  <c r="AV18" i="2"/>
  <c r="AV17" i="2"/>
  <c r="AX17" i="2" s="1"/>
  <c r="AV16" i="2"/>
  <c r="AX16" i="2" s="1"/>
  <c r="AV15" i="2"/>
  <c r="AX15" i="2" s="1"/>
  <c r="AV14" i="2"/>
  <c r="AV13" i="2"/>
  <c r="AX13" i="2" s="1"/>
  <c r="AV12" i="2"/>
  <c r="AX12" i="2" s="1"/>
  <c r="AV11" i="2"/>
  <c r="AX11" i="2" s="1"/>
  <c r="AV10" i="2"/>
  <c r="AV9" i="2"/>
  <c r="AV8" i="2"/>
  <c r="AV7" i="2"/>
  <c r="AV6" i="2"/>
  <c r="AV5" i="2"/>
  <c r="AV4" i="2"/>
  <c r="AV3" i="2"/>
  <c r="AV2" i="2"/>
  <c r="AZ23" i="2" l="1"/>
  <c r="BA23" i="2" s="1"/>
  <c r="AZ18" i="2"/>
  <c r="BA18" i="2" s="1"/>
  <c r="AZ51" i="2"/>
  <c r="BA51" i="2" s="1"/>
  <c r="AZ35" i="2"/>
  <c r="BA35" i="2" s="1"/>
  <c r="AZ48" i="2"/>
  <c r="BA48" i="2" s="1"/>
  <c r="AZ22" i="2"/>
  <c r="BA22" i="2" s="1"/>
  <c r="AZ55" i="2"/>
  <c r="BA55" i="2" s="1"/>
  <c r="AZ44" i="2"/>
  <c r="BA44" i="2" s="1"/>
  <c r="AZ59" i="2"/>
  <c r="BA59" i="2" s="1"/>
  <c r="AZ56" i="2"/>
  <c r="BA56" i="2" s="1"/>
  <c r="AZ34" i="2"/>
  <c r="BA34" i="2" s="1"/>
  <c r="AZ3" i="2"/>
  <c r="BA3" i="2" s="1"/>
  <c r="AZ68" i="2"/>
  <c r="BA68" i="2" s="1"/>
  <c r="AZ15" i="2"/>
  <c r="BA15" i="2" s="1"/>
  <c r="AZ58" i="2"/>
  <c r="BA58" i="2" s="1"/>
  <c r="AZ38" i="2"/>
  <c r="BA38" i="2" s="1"/>
  <c r="AZ11" i="2"/>
  <c r="BA11" i="2" s="1"/>
  <c r="AZ72" i="2"/>
  <c r="BA72" i="2" s="1"/>
  <c r="AZ40" i="2"/>
  <c r="BA40" i="2" s="1"/>
  <c r="AZ29" i="2"/>
  <c r="BA29" i="2" s="1"/>
  <c r="AZ46" i="2"/>
  <c r="BA46" i="2" s="1"/>
  <c r="AZ62" i="2"/>
  <c r="BA62" i="2" s="1"/>
  <c r="AZ2" i="2"/>
  <c r="BA2" i="2" s="1"/>
  <c r="AZ6" i="2"/>
  <c r="BA6" i="2" s="1"/>
  <c r="AZ10" i="2"/>
  <c r="BA10" i="2" s="1"/>
  <c r="AZ14" i="2"/>
  <c r="AX14" i="2"/>
  <c r="AZ12" i="2"/>
  <c r="BA12" i="2" s="1"/>
  <c r="AZ28" i="2"/>
  <c r="BA28" i="2" s="1"/>
  <c r="AZ45" i="2"/>
  <c r="BA45" i="2" s="1"/>
  <c r="AZ61" i="2"/>
  <c r="BA61" i="2" s="1"/>
  <c r="AZ67" i="2"/>
  <c r="BA67" i="2" s="1"/>
  <c r="AZ31" i="2"/>
  <c r="BA31" i="2" s="1"/>
  <c r="AZ64" i="2"/>
  <c r="BA64" i="2" s="1"/>
  <c r="AZ17" i="2"/>
  <c r="BA17" i="2" s="1"/>
  <c r="AZ33" i="2"/>
  <c r="BA33" i="2" s="1"/>
  <c r="AZ50" i="2"/>
  <c r="BA50" i="2" s="1"/>
  <c r="AZ66" i="2"/>
  <c r="BA66" i="2" s="1"/>
  <c r="AZ26" i="2"/>
  <c r="BA26" i="2" s="1"/>
  <c r="AZ42" i="2"/>
  <c r="BA42" i="2" s="1"/>
  <c r="AZ63" i="2"/>
  <c r="BA63" i="2" s="1"/>
  <c r="AZ19" i="2"/>
  <c r="BA19" i="2" s="1"/>
  <c r="AZ52" i="2"/>
  <c r="BA52" i="2" s="1"/>
  <c r="AZ24" i="2"/>
  <c r="BA24" i="2" s="1"/>
  <c r="AZ57" i="2"/>
  <c r="BA57" i="2" s="1"/>
  <c r="AZ13" i="2"/>
  <c r="BA13" i="2" s="1"/>
  <c r="AZ16" i="2"/>
  <c r="BA16" i="2" s="1"/>
  <c r="AZ32" i="2"/>
  <c r="BA32" i="2" s="1"/>
  <c r="AZ49" i="2"/>
  <c r="BA49" i="2" s="1"/>
  <c r="AZ65" i="2"/>
  <c r="BA65" i="2" s="1"/>
  <c r="AZ7" i="2"/>
  <c r="BA7" i="2" s="1"/>
  <c r="AZ39" i="2"/>
  <c r="BA39" i="2" s="1"/>
  <c r="AZ5" i="2"/>
  <c r="BA5" i="2" s="1"/>
  <c r="AZ21" i="2"/>
  <c r="BA21" i="2" s="1"/>
  <c r="AZ37" i="2"/>
  <c r="BA37" i="2" s="1"/>
  <c r="AZ54" i="2"/>
  <c r="BA54" i="2" s="1"/>
  <c r="AZ70" i="2"/>
  <c r="BA70" i="2" s="1"/>
  <c r="AZ30" i="2"/>
  <c r="BA30" i="2" s="1"/>
  <c r="AZ47" i="2"/>
  <c r="BA47" i="2" s="1"/>
  <c r="AZ71" i="2"/>
  <c r="BA71" i="2" s="1"/>
  <c r="AZ27" i="2"/>
  <c r="BA27" i="2" s="1"/>
  <c r="AZ60" i="2"/>
  <c r="BA60" i="2" s="1"/>
  <c r="AZ4" i="2"/>
  <c r="BA4" i="2" s="1"/>
  <c r="AZ20" i="2"/>
  <c r="BA20" i="2" s="1"/>
  <c r="AZ36" i="2"/>
  <c r="BA36" i="2" s="1"/>
  <c r="AZ53" i="2"/>
  <c r="BA53" i="2" s="1"/>
  <c r="AZ69" i="2"/>
  <c r="BA69" i="2" s="1"/>
  <c r="AZ9" i="2"/>
  <c r="BA9" i="2" s="1"/>
  <c r="AZ25" i="2"/>
  <c r="BA25" i="2" s="1"/>
  <c r="AZ41" i="2"/>
  <c r="BA41" i="2" s="1"/>
  <c r="AZ8" i="2"/>
  <c r="BA8" i="2" s="1"/>
  <c r="X2" i="2"/>
  <c r="Y2" i="2"/>
  <c r="Z2" i="2"/>
  <c r="AA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BA14" i="2" l="1"/>
  <c r="B48" i="5"/>
  <c r="C48" i="5"/>
  <c r="D48" i="5"/>
  <c r="E48" i="5"/>
  <c r="F48" i="5"/>
  <c r="G48" i="5"/>
  <c r="H48" i="5"/>
  <c r="I48" i="5"/>
  <c r="J48" i="5"/>
  <c r="K48" i="5"/>
  <c r="L48" i="5"/>
  <c r="M48" i="5"/>
  <c r="B49" i="5"/>
  <c r="C49" i="5"/>
  <c r="D49" i="5"/>
  <c r="E49" i="5"/>
  <c r="F49" i="5"/>
  <c r="G49" i="5"/>
  <c r="H49" i="5"/>
  <c r="I49" i="5"/>
  <c r="J49" i="5"/>
  <c r="K49" i="5"/>
  <c r="L49" i="5"/>
  <c r="M49" i="5"/>
  <c r="C47" i="5"/>
  <c r="D47" i="5"/>
  <c r="E47" i="5"/>
  <c r="F47" i="5"/>
  <c r="G47" i="5"/>
  <c r="H47" i="5"/>
  <c r="I47" i="5"/>
  <c r="J47" i="5"/>
  <c r="K47" i="5"/>
  <c r="L47" i="5"/>
  <c r="M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43" i="5"/>
  <c r="C43" i="5"/>
  <c r="D43" i="5"/>
  <c r="E43" i="5"/>
  <c r="F43" i="5"/>
  <c r="G43" i="5"/>
  <c r="H43" i="5"/>
  <c r="I43" i="5"/>
  <c r="J43" i="5"/>
  <c r="K43" i="5"/>
  <c r="L43" i="5"/>
  <c r="M43" i="5"/>
  <c r="B44" i="5"/>
  <c r="C44" i="5"/>
  <c r="D44" i="5"/>
  <c r="E44" i="5"/>
  <c r="F44" i="5"/>
  <c r="G44" i="5"/>
  <c r="H44" i="5"/>
  <c r="I44" i="5"/>
  <c r="J44" i="5"/>
  <c r="K44" i="5"/>
  <c r="L44" i="5"/>
  <c r="M44" i="5"/>
  <c r="C42" i="5"/>
  <c r="D42" i="5"/>
  <c r="E42" i="5"/>
  <c r="F42" i="5"/>
  <c r="G42" i="5"/>
  <c r="H42" i="5"/>
  <c r="I42" i="5"/>
  <c r="J42" i="5"/>
  <c r="K42" i="5"/>
  <c r="L42" i="5"/>
  <c r="M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C35" i="5"/>
  <c r="D35" i="5"/>
  <c r="E35" i="5"/>
  <c r="F35" i="5"/>
  <c r="G35" i="5"/>
  <c r="H35" i="5"/>
  <c r="I35" i="5"/>
  <c r="J35" i="5"/>
  <c r="K35" i="5"/>
  <c r="L35" i="5"/>
  <c r="M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M32" i="5"/>
  <c r="L32" i="5"/>
  <c r="K32" i="5"/>
  <c r="J32" i="5"/>
  <c r="I32" i="5"/>
  <c r="H32" i="5"/>
  <c r="G32" i="5"/>
  <c r="F32" i="5"/>
  <c r="E32" i="5"/>
  <c r="D32" i="5"/>
  <c r="C32" i="5"/>
  <c r="B32" i="5"/>
  <c r="B31" i="5"/>
  <c r="C31" i="5"/>
  <c r="D31" i="5"/>
  <c r="E31" i="5"/>
  <c r="F31" i="5"/>
  <c r="G31" i="5"/>
  <c r="H31" i="5"/>
  <c r="I31" i="5"/>
  <c r="J31" i="5"/>
  <c r="K31" i="5"/>
  <c r="L31" i="5"/>
  <c r="M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B27" i="5"/>
  <c r="B28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B1" i="5"/>
  <c r="C7" i="5"/>
  <c r="B3" i="5"/>
  <c r="C3" i="5"/>
  <c r="D3" i="5"/>
  <c r="E3" i="5"/>
  <c r="F3" i="5"/>
  <c r="G3" i="5"/>
  <c r="H3" i="5"/>
  <c r="I3" i="5"/>
  <c r="J3" i="5"/>
  <c r="K3" i="5"/>
  <c r="L3" i="5"/>
  <c r="M3" i="5"/>
  <c r="B4" i="5"/>
  <c r="C4" i="5"/>
  <c r="D4" i="5"/>
  <c r="E4" i="5"/>
  <c r="F4" i="5"/>
  <c r="G4" i="5"/>
  <c r="H4" i="5"/>
  <c r="I4" i="5"/>
  <c r="J4" i="5"/>
  <c r="K4" i="5"/>
  <c r="L4" i="5"/>
  <c r="M4" i="5"/>
  <c r="B5" i="5"/>
  <c r="C5" i="5"/>
  <c r="D5" i="5"/>
  <c r="E5" i="5"/>
  <c r="F5" i="5"/>
  <c r="G5" i="5"/>
  <c r="H5" i="5"/>
  <c r="I5" i="5"/>
  <c r="J5" i="5"/>
  <c r="K5" i="5"/>
  <c r="L5" i="5"/>
  <c r="M5" i="5"/>
  <c r="B6" i="5"/>
  <c r="C6" i="5"/>
  <c r="D6" i="5"/>
  <c r="E6" i="5"/>
  <c r="F6" i="5"/>
  <c r="G6" i="5"/>
  <c r="H6" i="5"/>
  <c r="I6" i="5"/>
  <c r="J6" i="5"/>
  <c r="K6" i="5"/>
  <c r="L6" i="5"/>
  <c r="M6" i="5"/>
  <c r="B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C2" i="5"/>
  <c r="D2" i="5"/>
  <c r="E2" i="5"/>
  <c r="F2" i="5"/>
  <c r="G2" i="5"/>
  <c r="H2" i="5"/>
  <c r="I2" i="5"/>
  <c r="J2" i="5"/>
  <c r="K2" i="5"/>
  <c r="L2" i="5"/>
  <c r="M2" i="5"/>
  <c r="B2" i="5"/>
  <c r="N2" i="5"/>
  <c r="O2" i="5"/>
  <c r="P2" i="5"/>
  <c r="Q2" i="5"/>
  <c r="N8" i="5"/>
  <c r="O8" i="5"/>
  <c r="P8" i="5"/>
  <c r="Q8" i="5"/>
  <c r="N7" i="5"/>
  <c r="O7" i="5"/>
  <c r="P7" i="5"/>
  <c r="Q7" i="5"/>
  <c r="N6" i="5"/>
  <c r="O6" i="5"/>
  <c r="P6" i="5"/>
  <c r="Q6" i="5"/>
  <c r="N10" i="5"/>
  <c r="O10" i="5"/>
  <c r="P10" i="5"/>
  <c r="Q10" i="5"/>
  <c r="N9" i="5"/>
  <c r="O9" i="5"/>
  <c r="P9" i="5"/>
  <c r="Q9" i="5"/>
  <c r="N19" i="5"/>
  <c r="O19" i="5"/>
  <c r="P19" i="5"/>
  <c r="Q19" i="5"/>
  <c r="N17" i="5"/>
  <c r="O17" i="5"/>
  <c r="P17" i="5"/>
  <c r="Q17" i="5"/>
  <c r="N23" i="5"/>
  <c r="O23" i="5"/>
  <c r="P23" i="5"/>
  <c r="Q23" i="5"/>
  <c r="O42" i="5"/>
  <c r="Q3" i="5" l="1"/>
  <c r="N48" i="5"/>
  <c r="P22" i="5"/>
  <c r="P20" i="5"/>
  <c r="P39" i="5"/>
  <c r="P28" i="5"/>
  <c r="P18" i="5"/>
  <c r="P11" i="5"/>
  <c r="P14" i="5"/>
  <c r="P27" i="5"/>
  <c r="P16" i="5"/>
  <c r="P35" i="5"/>
  <c r="P37" i="5"/>
  <c r="P38" i="5"/>
  <c r="P15" i="5"/>
  <c r="P47" i="5"/>
  <c r="P44" i="5"/>
  <c r="P43" i="5"/>
  <c r="P32" i="5"/>
  <c r="O22" i="5"/>
  <c r="O20" i="5"/>
  <c r="O39" i="5"/>
  <c r="O28" i="5"/>
  <c r="O18" i="5"/>
  <c r="O11" i="5"/>
  <c r="O14" i="5"/>
  <c r="O13" i="5"/>
  <c r="O16" i="5"/>
  <c r="O35" i="5"/>
  <c r="O37" i="5"/>
  <c r="O38" i="5"/>
  <c r="O15" i="5"/>
  <c r="O47" i="5"/>
  <c r="O44" i="5"/>
  <c r="O43" i="5"/>
  <c r="O4" i="5"/>
  <c r="O49" i="5"/>
  <c r="N22" i="5"/>
  <c r="N20" i="5"/>
  <c r="N39" i="5"/>
  <c r="N28" i="5"/>
  <c r="N18" i="5"/>
  <c r="N11" i="5"/>
  <c r="N14" i="5"/>
  <c r="N13" i="5"/>
  <c r="N16" i="5"/>
  <c r="N35" i="5"/>
  <c r="N37" i="5"/>
  <c r="N38" i="5"/>
  <c r="N15" i="5"/>
  <c r="N47" i="5"/>
  <c r="N44" i="5"/>
  <c r="N43" i="5"/>
  <c r="N4" i="5"/>
  <c r="N49" i="5"/>
  <c r="Q22" i="5"/>
  <c r="Q20" i="5"/>
  <c r="Q39" i="5"/>
  <c r="Q28" i="5"/>
  <c r="Q18" i="5"/>
  <c r="Q11" i="5"/>
  <c r="Q14" i="5"/>
  <c r="Q27" i="5"/>
  <c r="Q16" i="5"/>
  <c r="Q35" i="5"/>
  <c r="Q37" i="5"/>
  <c r="Q38" i="5"/>
  <c r="Q15" i="5"/>
  <c r="Q47" i="5"/>
  <c r="Q44" i="5"/>
  <c r="Q43" i="5"/>
  <c r="Q32" i="5"/>
  <c r="P4" i="5"/>
  <c r="Q4" i="5"/>
  <c r="P42" i="5"/>
  <c r="Q21" i="5"/>
  <c r="Q13" i="5"/>
  <c r="Q12" i="5"/>
  <c r="P5" i="5"/>
  <c r="P3" i="5"/>
  <c r="O27" i="5"/>
  <c r="N26" i="5"/>
  <c r="Q31" i="5"/>
  <c r="N32" i="5"/>
  <c r="Q36" i="5"/>
  <c r="N42" i="5"/>
  <c r="Q49" i="5"/>
  <c r="Q48" i="5"/>
  <c r="P21" i="5"/>
  <c r="P13" i="5"/>
  <c r="P12" i="5"/>
  <c r="O5" i="5"/>
  <c r="O3" i="5"/>
  <c r="N27" i="5"/>
  <c r="Q26" i="5"/>
  <c r="P31" i="5"/>
  <c r="O32" i="5"/>
  <c r="P36" i="5"/>
  <c r="Q42" i="5"/>
  <c r="P49" i="5"/>
  <c r="P48" i="5"/>
  <c r="O21" i="5"/>
  <c r="O12" i="5"/>
  <c r="N5" i="5"/>
  <c r="N3" i="5"/>
  <c r="P26" i="5"/>
  <c r="O31" i="5"/>
  <c r="O36" i="5"/>
  <c r="O48" i="5"/>
  <c r="N21" i="5"/>
  <c r="N12" i="5"/>
  <c r="Q5" i="5"/>
  <c r="O26" i="5"/>
  <c r="N31" i="5"/>
  <c r="N36" i="5"/>
</calcChain>
</file>

<file path=xl/sharedStrings.xml><?xml version="1.0" encoding="utf-8"?>
<sst xmlns="http://schemas.openxmlformats.org/spreadsheetml/2006/main" count="2000" uniqueCount="232">
  <si>
    <t>Male</t>
  </si>
  <si>
    <t>Female</t>
  </si>
  <si>
    <t>Japanese American</t>
  </si>
  <si>
    <t>Sex</t>
  </si>
  <si>
    <t>Ethnicity</t>
  </si>
  <si>
    <t>Generation</t>
  </si>
  <si>
    <t>SC61AF1K</t>
  </si>
  <si>
    <t>SC62AF1L</t>
  </si>
  <si>
    <t>SC63AF1M</t>
  </si>
  <si>
    <t>Seattle</t>
  </si>
  <si>
    <t>Spokane</t>
  </si>
  <si>
    <t>ESP70HF3Q</t>
  </si>
  <si>
    <t>ESP71HF2R</t>
  </si>
  <si>
    <t>EDP74CF1T</t>
  </si>
  <si>
    <t>EDP75CM1T</t>
  </si>
  <si>
    <t>ESP79SF1V</t>
  </si>
  <si>
    <t>ESP80SF1W</t>
  </si>
  <si>
    <t>ESP81AM3X</t>
  </si>
  <si>
    <t>ESV82SF3Y</t>
  </si>
  <si>
    <t>ECL83CM1Z</t>
  </si>
  <si>
    <t>ECL84CF1Z</t>
  </si>
  <si>
    <t>ESP89SF2C</t>
  </si>
  <si>
    <t>SKI90SM2C</t>
  </si>
  <si>
    <t>SB93SM3D</t>
  </si>
  <si>
    <t>SBI94SM2E</t>
  </si>
  <si>
    <t>ERI96CF2G</t>
  </si>
  <si>
    <t>ERI97CF3G</t>
  </si>
  <si>
    <t>ERI98CF3G</t>
  </si>
  <si>
    <t>ESP102CF2J</t>
  </si>
  <si>
    <t>STA106AF3M</t>
  </si>
  <si>
    <t>STA107AF3N</t>
  </si>
  <si>
    <t>ESV109CM3P</t>
  </si>
  <si>
    <t>ESP110CF2Q</t>
  </si>
  <si>
    <t>SH18CF2K</t>
  </si>
  <si>
    <t>SO64CF2N</t>
  </si>
  <si>
    <t>SB69CF3P</t>
  </si>
  <si>
    <t>SC92CM3D</t>
  </si>
  <si>
    <t>SD88CF3B</t>
  </si>
  <si>
    <t>SE76CM2U</t>
  </si>
  <si>
    <t>SK14CM2I</t>
  </si>
  <si>
    <t>SKT68CM2O</t>
  </si>
  <si>
    <t>SN7CF2D</t>
  </si>
  <si>
    <t>SO65CF3N</t>
  </si>
  <si>
    <t>SO66CM2N</t>
  </si>
  <si>
    <t>SO67CM3N</t>
  </si>
  <si>
    <t>SQ73CF3S</t>
  </si>
  <si>
    <t>SR77CM3U</t>
  </si>
  <si>
    <t>SR78CM2U</t>
  </si>
  <si>
    <t>SRN85CF2A</t>
  </si>
  <si>
    <t>SRN86CF3A</t>
  </si>
  <si>
    <t>SS27CM3O</t>
  </si>
  <si>
    <t>SU28CM3P</t>
  </si>
  <si>
    <t>SW72CF2S</t>
  </si>
  <si>
    <t>SC56SF1D</t>
  </si>
  <si>
    <t>SC57SF2B</t>
  </si>
  <si>
    <t>SD53SM1J</t>
  </si>
  <si>
    <t>SD59SF2J</t>
  </si>
  <si>
    <t>SP55SM1D</t>
  </si>
  <si>
    <t>SR54SF2C</t>
  </si>
  <si>
    <t>SW58SF2B</t>
  </si>
  <si>
    <t>YH47HM3H</t>
  </si>
  <si>
    <t>YH48HF3H</t>
  </si>
  <si>
    <t>YM37HF2C</t>
  </si>
  <si>
    <t>YS44NF2G</t>
  </si>
  <si>
    <t>YS45NF2G</t>
  </si>
  <si>
    <t>YS46NF3G</t>
  </si>
  <si>
    <t>YT49NM2E</t>
  </si>
  <si>
    <t>YU51NM2E</t>
  </si>
  <si>
    <t>YW41NM3F</t>
  </si>
  <si>
    <t>YW42NM3G</t>
  </si>
  <si>
    <t>YW43HM3H</t>
  </si>
  <si>
    <t>YY35HF3A</t>
  </si>
  <si>
    <t>YY36HF3B</t>
  </si>
  <si>
    <t>YY39HF3D</t>
  </si>
  <si>
    <t>YY52HF3I</t>
  </si>
  <si>
    <t>YY60HF2I</t>
  </si>
  <si>
    <t>YZ40NF2E</t>
  </si>
  <si>
    <t>Caucasian</t>
  </si>
  <si>
    <t>Yakama Nation</t>
  </si>
  <si>
    <t>ESP99SM3H</t>
  </si>
  <si>
    <t>Regionality</t>
  </si>
  <si>
    <t>NSS</t>
  </si>
  <si>
    <t>Portland</t>
  </si>
  <si>
    <t>Region</t>
  </si>
  <si>
    <t>City</t>
  </si>
  <si>
    <t>East</t>
  </si>
  <si>
    <t>West</t>
  </si>
  <si>
    <t>Central</t>
  </si>
  <si>
    <t>Mexican American</t>
  </si>
  <si>
    <t>African American</t>
  </si>
  <si>
    <t>3D æg/ɛg OF</t>
  </si>
  <si>
    <t>3D æg/eg OF</t>
  </si>
  <si>
    <t>3D æg/e OF</t>
  </si>
  <si>
    <t>3D ɛg/eg OF</t>
  </si>
  <si>
    <t>3D ɛg/e OF</t>
  </si>
  <si>
    <t>3D eg/e OF</t>
  </si>
  <si>
    <t>2D æg/ɛg OF</t>
  </si>
  <si>
    <t>2D æg/eg OF</t>
  </si>
  <si>
    <t>2D æg/e OF</t>
  </si>
  <si>
    <t>2D ɛg/eg OF</t>
  </si>
  <si>
    <t>2D ɛg/e OF</t>
  </si>
  <si>
    <t>2D eg/e OF</t>
  </si>
  <si>
    <t>Speaker</t>
  </si>
  <si>
    <t>White Swan</t>
  </si>
  <si>
    <t>Toppenish</t>
  </si>
  <si>
    <t>Sunnyside</t>
  </si>
  <si>
    <t>Wapato</t>
  </si>
  <si>
    <t>Yakima</t>
  </si>
  <si>
    <t>Harrah</t>
  </si>
  <si>
    <t>Mabton</t>
  </si>
  <si>
    <t>Tacoma</t>
  </si>
  <si>
    <t>Bainbridge Island</t>
  </si>
  <si>
    <t>Kirkland</t>
  </si>
  <si>
    <t>Kingston</t>
  </si>
  <si>
    <t>Kent</t>
  </si>
  <si>
    <t>Shoreline</t>
  </si>
  <si>
    <t>Renton</t>
  </si>
  <si>
    <t>Deer Park</t>
  </si>
  <si>
    <t>Clayton</t>
  </si>
  <si>
    <t>Spokane Valley</t>
  </si>
  <si>
    <t>Richland</t>
  </si>
  <si>
    <t>Zillah</t>
  </si>
  <si>
    <t>Advancement 1</t>
  </si>
  <si>
    <t>Advancement 2</t>
  </si>
  <si>
    <t>Advancement 3</t>
  </si>
  <si>
    <t>Advancement 4</t>
  </si>
  <si>
    <t>Measures of Advancement</t>
  </si>
  <si>
    <t xml:space="preserve">City </t>
  </si>
  <si>
    <t>male</t>
  </si>
  <si>
    <t>Advancement 1 is (æg/ɛg + ɛg/eg) / 2</t>
  </si>
  <si>
    <t>Advancement 2 is (æg/eg + ɛg/eg) / 2</t>
  </si>
  <si>
    <t>Advancement 3 is (æg/ɛg + ɛg/eg + (1 - eg/e)) / 3</t>
  </si>
  <si>
    <t>Advancement 4 is (æg/eg + ɛg/eg + (1 - eg/e)) / 3</t>
  </si>
  <si>
    <t>Grand Total</t>
  </si>
  <si>
    <t>Count of Speaker</t>
  </si>
  <si>
    <t>ESV108CF3O</t>
  </si>
  <si>
    <t>Age</t>
  </si>
  <si>
    <t>Gender</t>
  </si>
  <si>
    <t>Friend 1 Ethnicity</t>
  </si>
  <si>
    <t>Friend 1 Gender</t>
  </si>
  <si>
    <t>Friend 2 Ethnicity</t>
  </si>
  <si>
    <t>Friend 2 Gender</t>
  </si>
  <si>
    <t>Friend 3 Ethnicity</t>
  </si>
  <si>
    <t>Friend 3 Gender</t>
  </si>
  <si>
    <t>Friend 4 Ethnicity</t>
  </si>
  <si>
    <t>Friend 4 Gender</t>
  </si>
  <si>
    <t>Friend 5 Ethnicity</t>
  </si>
  <si>
    <t>Friend 5 Gender</t>
  </si>
  <si>
    <t>Friend 6 Ethnicity</t>
  </si>
  <si>
    <t>Friend 6 Gender</t>
  </si>
  <si>
    <t>Friend 7 Ethnicity</t>
  </si>
  <si>
    <t>Friend 7 Gender</t>
  </si>
  <si>
    <t>Friend 8 Ethnicity</t>
  </si>
  <si>
    <t>Friend 8 Gender</t>
  </si>
  <si>
    <t>Friend 9 Ethnicity</t>
  </si>
  <si>
    <t>Friend 9 Gender</t>
  </si>
  <si>
    <t>Friend 10 Ethnicity</t>
  </si>
  <si>
    <t>Friend 10 Gender</t>
  </si>
  <si>
    <t>Same Friends</t>
  </si>
  <si>
    <t>Caucasian Friends</t>
  </si>
  <si>
    <t>Total Friends</t>
  </si>
  <si>
    <t>Network Changed</t>
  </si>
  <si>
    <t>Network Change Description</t>
  </si>
  <si>
    <t>C</t>
  </si>
  <si>
    <t>M</t>
  </si>
  <si>
    <t>F</t>
  </si>
  <si>
    <t>Yes</t>
  </si>
  <si>
    <t>More people from other places.</t>
  </si>
  <si>
    <t>N</t>
  </si>
  <si>
    <t>Different people</t>
  </si>
  <si>
    <t>No</t>
  </si>
  <si>
    <t>H</t>
  </si>
  <si>
    <t>Different because demographics in Richland have changed - no longer all White</t>
  </si>
  <si>
    <t>yes, more far flung.</t>
  </si>
  <si>
    <t>yes, more drug use</t>
  </si>
  <si>
    <t>friends with parents of kids' friends</t>
  </si>
  <si>
    <t>Yes, life has changed, friends more with people who have similar interests.</t>
  </si>
  <si>
    <t>Different social status and different levels of intelligence levels, it all kind of ties together.</t>
  </si>
  <si>
    <t>Yes, because interests and activities have changed.</t>
  </si>
  <si>
    <t>S</t>
  </si>
  <si>
    <t>A</t>
  </si>
  <si>
    <t>More diverse</t>
  </si>
  <si>
    <t>More diverse because of work</t>
  </si>
  <si>
    <t>Egyptian</t>
  </si>
  <si>
    <t>Yes, more diverse</t>
  </si>
  <si>
    <t>Hawaiian</t>
  </si>
  <si>
    <t xml:space="preserve">Close friends haven't changed, but acquaintances talk to on a daily basis have. </t>
  </si>
  <si>
    <t>European</t>
  </si>
  <si>
    <t>Indian</t>
  </si>
  <si>
    <t>Yes, most friends from Seattle now, few from Spokane area.</t>
  </si>
  <si>
    <t>had Korean, Japanese friends in HS, not as many now; 
social class similar; 
more people from other places</t>
  </si>
  <si>
    <t>Friends mostly non-indigenes, more diverse.</t>
  </si>
  <si>
    <t xml:space="preserve">Greater diversity; from white folks to folks of color. </t>
  </si>
  <si>
    <t>More Asian Americans</t>
  </si>
  <si>
    <t>More white, Asian, fewer black</t>
  </si>
  <si>
    <t>Activities are different</t>
  </si>
  <si>
    <t>Yes, the art club and his job has changed the circles he interacts with.</t>
  </si>
  <si>
    <t>Younger.</t>
  </si>
  <si>
    <t>Mostly no, but I know more people who have moved here from the South now.</t>
  </si>
  <si>
    <t>more diverse in age</t>
  </si>
  <si>
    <t>They are mostly caucasian; this was not the case when younger.</t>
  </si>
  <si>
    <t>Higher social class since working at Microsoft</t>
  </si>
  <si>
    <t>In school, friends were more diverse racially- best friends were Af-Am and As-Am, now just caucasian. Also, friends now are friends because of common interests, rather than simply being together because of school.</t>
  </si>
  <si>
    <t>more diverse</t>
  </si>
  <si>
    <t>Mostly talk to family</t>
  </si>
  <si>
    <t>Some are older than me</t>
  </si>
  <si>
    <t>higher level of education</t>
  </si>
  <si>
    <t>Japanese-American in college</t>
  </si>
  <si>
    <t>more ethnically diverse and from more places</t>
  </si>
  <si>
    <t>Af</t>
  </si>
  <si>
    <t>working to middle class, more education</t>
  </si>
  <si>
    <t>Different interests. More “bookish” people.</t>
  </si>
  <si>
    <t>From farther afield, more international people, a lot of older friends</t>
  </si>
  <si>
    <t>Slight increase in diversity in terms of where they’re from.</t>
  </si>
  <si>
    <t>Yes, mostly family now.</t>
  </si>
  <si>
    <t>Yes, more Hispanics now.</t>
  </si>
  <si>
    <t>Friends moved on</t>
  </si>
  <si>
    <t>More school friends</t>
  </si>
  <si>
    <t>It's become more diverse. When respondent was younger, his friends were mostly Yakama or Hispanic, now he's friends with more whites, African Americans, and Asian Americans.</t>
  </si>
  <si>
    <t>Fewer Caucasians, more Latinos, More diverse.</t>
  </si>
  <si>
    <t>Some friends met as an adult
Some has only known for a little while, some have known for a long time.
Ethnic makeup is about the same.</t>
  </si>
  <si>
    <t>3 friends from high school, rest known through work</t>
  </si>
  <si>
    <t>Yes, friends with more couples/parents since becoming a mom.</t>
  </si>
  <si>
    <t>Same Proportion</t>
  </si>
  <si>
    <t>Caucasian Proportion</t>
  </si>
  <si>
    <t>Caucasian Bias</t>
  </si>
  <si>
    <t>SEC Birth</t>
  </si>
  <si>
    <t>SEC Now</t>
  </si>
  <si>
    <t>Middle</t>
  </si>
  <si>
    <t>Lower-middle</t>
  </si>
  <si>
    <t>Working</t>
  </si>
  <si>
    <t>Upper-middle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</si>
</sst>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2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left" vertical="top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top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6">
    <cellStyle name="20% - Accent1" xfId="53" builtinId="30" customBuiltin="1"/>
    <cellStyle name="20% - Accent2" xfId="57" builtinId="34" customBuiltin="1"/>
    <cellStyle name="20% - Accent3" xfId="61" builtinId="38" customBuiltin="1"/>
    <cellStyle name="20% - Accent4" xfId="65" builtinId="42" customBuiltin="1"/>
    <cellStyle name="20% - Accent5" xfId="69" builtinId="46" customBuiltin="1"/>
    <cellStyle name="20% - Accent6" xfId="73" builtinId="50" customBuiltin="1"/>
    <cellStyle name="40% - Accent1" xfId="54" builtinId="31" customBuiltin="1"/>
    <cellStyle name="40% - Accent2" xfId="58" builtinId="35" customBuiltin="1"/>
    <cellStyle name="40% - Accent3" xfId="62" builtinId="39" customBuiltin="1"/>
    <cellStyle name="40% - Accent4" xfId="66" builtinId="43" customBuiltin="1"/>
    <cellStyle name="40% - Accent5" xfId="70" builtinId="47" customBuiltin="1"/>
    <cellStyle name="40% - Accent6" xfId="74" builtinId="51" customBuiltin="1"/>
    <cellStyle name="60% - Accent1" xfId="55" builtinId="32" customBuiltin="1"/>
    <cellStyle name="60% - Accent2" xfId="59" builtinId="36" customBuiltin="1"/>
    <cellStyle name="60% - Accent3" xfId="63" builtinId="40" customBuiltin="1"/>
    <cellStyle name="60% - Accent4" xfId="67" builtinId="44" customBuiltin="1"/>
    <cellStyle name="60% - Accent5" xfId="71" builtinId="48" customBuiltin="1"/>
    <cellStyle name="60% - Accent6" xfId="75" builtinId="52" customBuiltin="1"/>
    <cellStyle name="Accent1" xfId="52" builtinId="29" customBuiltin="1"/>
    <cellStyle name="Accent2" xfId="56" builtinId="33" customBuiltin="1"/>
    <cellStyle name="Accent3" xfId="60" builtinId="37" customBuiltin="1"/>
    <cellStyle name="Accent4" xfId="64" builtinId="41" customBuiltin="1"/>
    <cellStyle name="Accent5" xfId="68" builtinId="45" customBuiltin="1"/>
    <cellStyle name="Accent6" xfId="72" builtinId="49" customBuiltin="1"/>
    <cellStyle name="Bad" xfId="41" builtinId="27" customBuiltin="1"/>
    <cellStyle name="Calculation" xfId="45" builtinId="22" customBuiltin="1"/>
    <cellStyle name="Check Cell" xfId="47" builtinId="23" customBuiltin="1"/>
    <cellStyle name="Explanatory Text" xfId="50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Good" xfId="40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Input" xfId="43" builtinId="20" customBuiltin="1"/>
    <cellStyle name="Linked Cell" xfId="46" builtinId="24" customBuiltin="1"/>
    <cellStyle name="Neutral" xfId="42" builtinId="28" customBuiltin="1"/>
    <cellStyle name="Normal" xfId="0" builtinId="0"/>
    <cellStyle name="Note" xfId="49" builtinId="10" customBuiltin="1"/>
    <cellStyle name="Output" xfId="44" builtinId="21" customBuiltin="1"/>
    <cellStyle name="Title" xfId="35" builtinId="15" customBuiltin="1"/>
    <cellStyle name="Total" xfId="51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M. Riebold" refreshedDate="42057.476385532405" createdVersion="4" refreshedVersion="4" minRefreshableVersion="3" recordCount="71">
  <cacheSource type="worksheet">
    <worksheetSource ref="A1:AA72" sheet="Data"/>
  </cacheSource>
  <cacheFields count="24">
    <cacheField name="Speaker" numFmtId="0">
      <sharedItems/>
    </cacheField>
    <cacheField name="City" numFmtId="0">
      <sharedItems/>
    </cacheField>
    <cacheField name="Region" numFmtId="0">
      <sharedItems count="3">
        <s v="East"/>
        <s v="West"/>
        <s v="Central"/>
      </sharedItems>
    </cacheField>
    <cacheField name="Sex" numFmtId="0">
      <sharedItems count="2">
        <s v="Male"/>
        <s v="Female"/>
      </sharedItems>
    </cacheField>
    <cacheField name="Ethnicity" numFmtId="0">
      <sharedItems count="5">
        <s v="Caucasian"/>
        <s v="Mexican American"/>
        <s v="Japanese American"/>
        <s v="African American"/>
        <s v="Yakama Nation"/>
      </sharedItems>
    </cacheField>
    <cacheField name="Generation" numFmtId="0">
      <sharedItems containsSemiMixedTypes="0" containsString="0" containsNumber="1" containsInteger="1" minValue="1" maxValue="3" count="3">
        <n v="1"/>
        <n v="2"/>
        <n v="3"/>
      </sharedItems>
    </cacheField>
    <cacheField name="Regionality" numFmtId="0">
      <sharedItems containsString="0" containsBlank="1" containsNumber="1" minValue="1" maxValue="3"/>
    </cacheField>
    <cacheField name="NSS" numFmtId="0">
      <sharedItems containsString="0" containsBlank="1" containsNumber="1" minValue="2" maxValue="16"/>
    </cacheField>
    <cacheField name="3D æg/ɛg OF" numFmtId="0">
      <sharedItems containsSemiMixedTypes="0" containsString="0" containsNumber="1" minValue="0" maxValue="0.99430399999999997"/>
    </cacheField>
    <cacheField name="3D æg/eg OF" numFmtId="0">
      <sharedItems containsSemiMixedTypes="0" containsString="0" containsNumber="1" minValue="0" maxValue="0.94117600000000001"/>
    </cacheField>
    <cacheField name="3D æg/e OF" numFmtId="0">
      <sharedItems containsSemiMixedTypes="0" containsString="0" containsNumber="1" minValue="0" maxValue="0.26666699999999999"/>
    </cacheField>
    <cacheField name="3D ɛg/eg OF" numFmtId="0">
      <sharedItems containsSemiMixedTypes="0" containsString="0" containsNumber="1" minValue="0" maxValue="1"/>
    </cacheField>
    <cacheField name="3D ɛg/e OF" numFmtId="0">
      <sharedItems containsSemiMixedTypes="0" containsString="0" containsNumber="1" minValue="0" maxValue="0.63346599999999997"/>
    </cacheField>
    <cacheField name="3D eg/e OF" numFmtId="0">
      <sharedItems containsSemiMixedTypes="0" containsString="0" containsNumber="1" minValue="0" maxValue="0.75396799999999997"/>
    </cacheField>
    <cacheField name="2D æg/ɛg OF" numFmtId="0">
      <sharedItems containsSemiMixedTypes="0" containsString="0" containsNumber="1" minValue="0" maxValue="1"/>
    </cacheField>
    <cacheField name="2D æg/eg OF" numFmtId="0">
      <sharedItems containsSemiMixedTypes="0" containsString="0" containsNumber="1" minValue="0" maxValue="1"/>
    </cacheField>
    <cacheField name="2D æg/e OF" numFmtId="0">
      <sharedItems containsSemiMixedTypes="0" containsString="0" containsNumber="1" minValue="0" maxValue="0.55555600000000005"/>
    </cacheField>
    <cacheField name="2D ɛg/eg OF" numFmtId="0">
      <sharedItems containsSemiMixedTypes="0" containsString="0" containsNumber="1" minValue="8.9552000000000007E-2" maxValue="1"/>
    </cacheField>
    <cacheField name="2D ɛg/e OF" numFmtId="0">
      <sharedItems containsSemiMixedTypes="0" containsString="0" containsNumber="1" minValue="0" maxValue="0.9375"/>
    </cacheField>
    <cacheField name="2D eg/e OF" numFmtId="0">
      <sharedItems containsSemiMixedTypes="0" containsString="0" containsNumber="1" minValue="0" maxValue="1"/>
    </cacheField>
    <cacheField name="Advancement 1" numFmtId="0">
      <sharedItems containsSemiMixedTypes="0" containsString="0" containsNumber="1" minValue="6.2222E-2" maxValue="0.929678"/>
    </cacheField>
    <cacheField name="Advancement 2" numFmtId="0">
      <sharedItems containsSemiMixedTypes="0" containsString="0" containsNumber="1" minValue="2.46305E-2" maxValue="0.91795650000000006"/>
    </cacheField>
    <cacheField name="Advancement 3" numFmtId="0">
      <sharedItems containsSemiMixedTypes="0" containsString="0" containsNumber="1" minValue="0.27538200000000002" maxValue="0.90650866666666674"/>
    </cacheField>
    <cacheField name="Advancement 4" numFmtId="0">
      <sharedItems containsSemiMixedTypes="0" containsString="0" containsNumber="1" minValue="0.21891066666666667" maxValue="0.89082366666666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ECL83CM1Z"/>
    <s v="Clayton"/>
    <x v="0"/>
    <x v="0"/>
    <x v="0"/>
    <x v="0"/>
    <n v="2"/>
    <n v="8"/>
    <n v="4.9223000000000003E-2"/>
    <n v="0"/>
    <n v="0"/>
    <n v="0.99246199999999996"/>
    <n v="0"/>
    <n v="0"/>
    <n v="0.13580200000000001"/>
    <n v="0"/>
    <n v="0"/>
    <n v="1"/>
    <n v="0"/>
    <n v="0"/>
    <n v="0.52084249999999999"/>
    <n v="0.49623099999999998"/>
    <n v="0.68056166666666673"/>
    <n v="0.66415400000000002"/>
  </r>
  <r>
    <s v="ECL84CF1Z"/>
    <s v="Clayton"/>
    <x v="0"/>
    <x v="1"/>
    <x v="0"/>
    <x v="0"/>
    <n v="2.5"/>
    <n v="7.5"/>
    <n v="0"/>
    <n v="5.0889999999999998E-3"/>
    <n v="0"/>
    <n v="0.66005000000000003"/>
    <n v="0"/>
    <n v="0"/>
    <n v="0"/>
    <n v="1.6667000000000001E-2"/>
    <n v="0"/>
    <n v="0.87096799999999996"/>
    <n v="0"/>
    <n v="0.117647"/>
    <n v="0.33002500000000001"/>
    <n v="0.33256950000000002"/>
    <n v="0.55335000000000001"/>
    <n v="0.55504633333333331"/>
  </r>
  <r>
    <s v="EDP74CF1T"/>
    <s v="Deer Park"/>
    <x v="0"/>
    <x v="1"/>
    <x v="0"/>
    <x v="0"/>
    <n v="2"/>
    <n v="12.5"/>
    <n v="0.53287700000000005"/>
    <n v="0.82850800000000002"/>
    <n v="0"/>
    <n v="0.78361099999999995"/>
    <n v="2.2196E-2"/>
    <n v="0"/>
    <n v="0.78"/>
    <n v="0.93877600000000005"/>
    <n v="0"/>
    <n v="0.99173599999999995"/>
    <n v="0.17543900000000001"/>
    <n v="2.7778000000000001E-2"/>
    <n v="0.65824400000000005"/>
    <n v="0.80605949999999993"/>
    <n v="0.77216266666666666"/>
    <n v="0.87070633333333325"/>
  </r>
  <r>
    <s v="EDP75CM1T"/>
    <s v="Deer Park"/>
    <x v="0"/>
    <x v="0"/>
    <x v="0"/>
    <x v="0"/>
    <n v="2.5"/>
    <n v="11"/>
    <n v="0.139491"/>
    <n v="2.9762E-2"/>
    <n v="0"/>
    <n v="0.79725100000000004"/>
    <n v="0.14757700000000001"/>
    <n v="0.29591800000000001"/>
    <n v="0.192053"/>
    <n v="6.9231000000000001E-2"/>
    <n v="0"/>
    <n v="0.88796699999999995"/>
    <n v="0.460177"/>
    <n v="0.58620700000000003"/>
    <n v="0.46837100000000004"/>
    <n v="0.4135065"/>
    <n v="0.54694133333333339"/>
    <n v="0.51036500000000007"/>
  </r>
  <r>
    <s v="ERI96CF2G"/>
    <s v="Richland"/>
    <x v="0"/>
    <x v="1"/>
    <x v="0"/>
    <x v="1"/>
    <n v="2"/>
    <n v="6.5"/>
    <n v="0.37683100000000003"/>
    <n v="5.2490000000000002E-3"/>
    <n v="0"/>
    <n v="0.51084799999999997"/>
    <n v="7.2727E-2"/>
    <n v="0.39231100000000002"/>
    <n v="0.46988000000000002"/>
    <n v="2.2471999999999999E-2"/>
    <n v="0"/>
    <n v="0.66923100000000002"/>
    <n v="0.375"/>
    <n v="0.787879"/>
    <n v="0.4438395"/>
    <n v="0.25804849999999996"/>
    <n v="0.49845600000000001"/>
    <n v="0.37459533333333334"/>
  </r>
  <r>
    <s v="ERI97CF3G"/>
    <s v="Richland"/>
    <x v="0"/>
    <x v="1"/>
    <x v="0"/>
    <x v="2"/>
    <n v="2"/>
    <n v="7"/>
    <n v="0"/>
    <n v="0"/>
    <n v="0"/>
    <n v="0.124444"/>
    <n v="0"/>
    <n v="0"/>
    <n v="0"/>
    <n v="0"/>
    <n v="0"/>
    <n v="0.34939799999999999"/>
    <n v="0"/>
    <n v="2.7778000000000001E-2"/>
    <n v="6.2222E-2"/>
    <n v="6.2222E-2"/>
    <n v="0.37481466666666668"/>
    <n v="0.37481466666666668"/>
  </r>
  <r>
    <s v="ERI98CF3G"/>
    <s v="Richland"/>
    <x v="0"/>
    <x v="1"/>
    <x v="0"/>
    <x v="2"/>
    <n v="1"/>
    <n v="10"/>
    <n v="2.5593999999999999E-2"/>
    <n v="0"/>
    <n v="0"/>
    <n v="0.448604"/>
    <n v="4.0134000000000003E-2"/>
    <n v="0.42355399999999999"/>
    <n v="0.122642"/>
    <n v="0"/>
    <n v="0"/>
    <n v="0.61290299999999998"/>
    <n v="0.10377400000000001"/>
    <n v="0.56647400000000003"/>
    <n v="0.237099"/>
    <n v="0.224302"/>
    <n v="0.35021466666666673"/>
    <n v="0.34168333333333334"/>
  </r>
  <r>
    <s v="ESP102CF2J"/>
    <s v="Spokane"/>
    <x v="0"/>
    <x v="1"/>
    <x v="0"/>
    <x v="1"/>
    <n v="2.5"/>
    <n v="11"/>
    <n v="0.703789"/>
    <n v="0.89130399999999999"/>
    <n v="1.8377000000000001E-2"/>
    <n v="0.64681599999999995"/>
    <n v="0"/>
    <n v="9.3836000000000003E-2"/>
    <n v="1"/>
    <n v="0.92452800000000002"/>
    <n v="8.9108999999999994E-2"/>
    <n v="0.98578200000000005"/>
    <n v="2.5974000000000001E-2"/>
    <n v="0.180952"/>
    <n v="0.67530249999999992"/>
    <n v="0.76905999999999997"/>
    <n v="0.7522563333333333"/>
    <n v="0.81476133333333323"/>
  </r>
  <r>
    <s v="ESP110CF2Q"/>
    <s v="Spokane"/>
    <x v="0"/>
    <x v="1"/>
    <x v="0"/>
    <x v="1"/>
    <n v="1"/>
    <n v="12"/>
    <n v="0.27083299999999999"/>
    <n v="0.24662800000000001"/>
    <n v="0"/>
    <n v="0.53938200000000003"/>
    <n v="0.120666"/>
    <n v="0"/>
    <n v="0.5"/>
    <n v="0.56962000000000002"/>
    <n v="0"/>
    <n v="0.6875"/>
    <n v="0.18803400000000001"/>
    <n v="0"/>
    <n v="0.40510750000000001"/>
    <n v="0.39300500000000005"/>
    <n v="0.60340499999999997"/>
    <n v="0.59533666666666674"/>
  </r>
  <r>
    <s v="ESP70HF3Q"/>
    <s v="Spokane"/>
    <x v="0"/>
    <x v="1"/>
    <x v="1"/>
    <x v="2"/>
    <n v="2.5"/>
    <n v="7.5"/>
    <n v="0.141959"/>
    <n v="0"/>
    <n v="0"/>
    <n v="0.57753299999999996"/>
    <n v="0"/>
    <n v="0.32170500000000002"/>
    <n v="0.213675"/>
    <n v="0"/>
    <n v="0"/>
    <n v="0.72959200000000002"/>
    <n v="0"/>
    <n v="0.6"/>
    <n v="0.35974600000000001"/>
    <n v="0.28876649999999998"/>
    <n v="0.46592900000000004"/>
    <n v="0.41860933333333333"/>
  </r>
  <r>
    <s v="ESP71HF2R"/>
    <s v="Spokane"/>
    <x v="0"/>
    <x v="1"/>
    <x v="1"/>
    <x v="1"/>
    <n v="2.5"/>
    <n v="6.5"/>
    <n v="0"/>
    <n v="0"/>
    <n v="0"/>
    <n v="1"/>
    <n v="0.35106399999999999"/>
    <n v="0.167576"/>
    <n v="0"/>
    <n v="0"/>
    <n v="0"/>
    <n v="0.99526099999999995"/>
    <n v="0.50588200000000005"/>
    <n v="0.39805800000000002"/>
    <n v="0.5"/>
    <n v="0.5"/>
    <n v="0.61080800000000002"/>
    <n v="0.61080800000000002"/>
  </r>
  <r>
    <s v="ESP79SF1V"/>
    <s v="Spokane"/>
    <x v="0"/>
    <x v="1"/>
    <x v="2"/>
    <x v="0"/>
    <n v="2.5"/>
    <n v="8.5"/>
    <n v="9.9815000000000001E-2"/>
    <n v="0"/>
    <n v="0"/>
    <n v="0.18550700000000001"/>
    <n v="0"/>
    <n v="0.45917599999999997"/>
    <n v="0.17857100000000001"/>
    <n v="0"/>
    <n v="0"/>
    <n v="0.42647099999999999"/>
    <n v="0.12048200000000001"/>
    <n v="0.73770500000000006"/>
    <n v="0.14266100000000001"/>
    <n v="9.2753500000000003E-2"/>
    <n v="0.27538200000000002"/>
    <n v="0.24211033333333332"/>
  </r>
  <r>
    <s v="ESP80SF1W"/>
    <s v="Spokane"/>
    <x v="0"/>
    <x v="1"/>
    <x v="2"/>
    <x v="0"/>
    <n v="2.5"/>
    <n v="9"/>
    <n v="0"/>
    <n v="0"/>
    <n v="0"/>
    <n v="0.19794600000000001"/>
    <n v="0"/>
    <n v="0.12026100000000001"/>
    <n v="0"/>
    <n v="0"/>
    <n v="0"/>
    <n v="0.355072"/>
    <n v="5.4545000000000003E-2"/>
    <n v="0.82162199999999996"/>
    <n v="9.8973000000000005E-2"/>
    <n v="9.8973000000000005E-2"/>
    <n v="0.35922833333333332"/>
    <n v="0.35922833333333332"/>
  </r>
  <r>
    <s v="ESP81AM3X"/>
    <s v="Spokane"/>
    <x v="0"/>
    <x v="0"/>
    <x v="3"/>
    <x v="2"/>
    <n v="2.5"/>
    <n v="13"/>
    <n v="0.23536000000000001"/>
    <n v="0"/>
    <n v="0"/>
    <n v="0.51828600000000002"/>
    <n v="0"/>
    <n v="0"/>
    <n v="0.37362600000000001"/>
    <n v="0"/>
    <n v="0"/>
    <n v="0.54966899999999996"/>
    <n v="0"/>
    <n v="0"/>
    <n v="0.37682300000000002"/>
    <n v="0.25914300000000001"/>
    <n v="0.58454866666666672"/>
    <n v="0.50609533333333334"/>
  </r>
  <r>
    <s v="ESP89SF2C"/>
    <s v="Spokane"/>
    <x v="0"/>
    <x v="1"/>
    <x v="2"/>
    <x v="1"/>
    <n v="1"/>
    <n v="6"/>
    <n v="0.672431"/>
    <n v="0.83488899999999999"/>
    <n v="0.219697"/>
    <n v="0.71845599999999998"/>
    <n v="0.258189"/>
    <n v="0"/>
    <n v="0.86144600000000005"/>
    <n v="0.99224800000000002"/>
    <n v="0.42623"/>
    <n v="0.95091999999999999"/>
    <n v="0.40540500000000002"/>
    <n v="0"/>
    <n v="0.69544349999999999"/>
    <n v="0.77667249999999999"/>
    <n v="0.79696233333333344"/>
    <n v="0.85111500000000007"/>
  </r>
  <r>
    <s v="ESP99SM3H"/>
    <s v="Spokane"/>
    <x v="0"/>
    <x v="0"/>
    <x v="2"/>
    <x v="2"/>
    <n v="2.5"/>
    <n v="7.5"/>
    <n v="5.2325999999999998E-2"/>
    <n v="0.28455900000000001"/>
    <n v="0"/>
    <n v="0.47360200000000002"/>
    <n v="0.17913499999999999"/>
    <n v="0"/>
    <n v="0.13888900000000001"/>
    <n v="0.49593500000000001"/>
    <n v="0"/>
    <n v="0.54491000000000001"/>
    <n v="0.429448"/>
    <n v="1.7857000000000001E-2"/>
    <n v="0.26296400000000003"/>
    <n v="0.37908050000000004"/>
    <n v="0.50864266666666669"/>
    <n v="0.58605366666666669"/>
  </r>
  <r>
    <s v="ESV108CF30"/>
    <s v="Spokane Valley"/>
    <x v="0"/>
    <x v="1"/>
    <x v="0"/>
    <x v="2"/>
    <n v="2"/>
    <n v="11.5"/>
    <n v="0"/>
    <n v="0"/>
    <n v="0"/>
    <n v="0.892872"/>
    <n v="5.3853999999999999E-2"/>
    <n v="0.300236"/>
    <n v="0"/>
    <n v="0"/>
    <n v="0"/>
    <n v="0.97474700000000003"/>
    <n v="0.12643699999999999"/>
    <n v="0.41772199999999998"/>
    <n v="0.446436"/>
    <n v="0.446436"/>
    <n v="0.53087866666666672"/>
    <n v="0.53087866666666672"/>
  </r>
  <r>
    <s v="ESV109CM3P"/>
    <s v="Spokane Valley"/>
    <x v="0"/>
    <x v="0"/>
    <x v="0"/>
    <x v="2"/>
    <n v="1"/>
    <n v="11"/>
    <n v="7.4843999999999994E-2"/>
    <n v="0"/>
    <n v="0"/>
    <n v="1"/>
    <n v="7.3579000000000006E-2"/>
    <n v="2.9749999999999999E-2"/>
    <n v="0.19178100000000001"/>
    <n v="0"/>
    <n v="0"/>
    <n v="1"/>
    <n v="0.34615400000000002"/>
    <n v="0.231707"/>
    <n v="0.53742199999999996"/>
    <n v="0.5"/>
    <n v="0.68169799999999992"/>
    <n v="0.65675000000000006"/>
  </r>
  <r>
    <s v="ESV82SF3Y"/>
    <s v="Spokane Valley"/>
    <x v="0"/>
    <x v="1"/>
    <x v="2"/>
    <x v="2"/>
    <n v="2"/>
    <n v="12.5"/>
    <n v="0.81413599999999997"/>
    <n v="0.91127499999999995"/>
    <n v="0.26666699999999999"/>
    <n v="0.67733100000000002"/>
    <n v="4.1866E-2"/>
    <n v="0.19115699999999999"/>
    <n v="0.98333300000000001"/>
    <n v="0.96226400000000001"/>
    <n v="0.55555600000000005"/>
    <n v="0.99415200000000004"/>
    <n v="0.26966299999999999"/>
    <n v="0.69117600000000001"/>
    <n v="0.74573350000000005"/>
    <n v="0.79430299999999998"/>
    <n v="0.76677000000000006"/>
    <n v="0.79914966666666665"/>
  </r>
  <r>
    <s v="SB69CF3P"/>
    <s v="Seattle"/>
    <x v="1"/>
    <x v="1"/>
    <x v="0"/>
    <x v="2"/>
    <n v="2"/>
    <n v="11.5"/>
    <n v="0"/>
    <n v="0"/>
    <n v="0"/>
    <n v="0.45587100000000003"/>
    <n v="6.9549E-2"/>
    <n v="0.48443700000000001"/>
    <n v="0"/>
    <n v="0"/>
    <n v="0"/>
    <n v="0.79338799999999998"/>
    <n v="0.32500000000000001"/>
    <n v="0.59659099999999998"/>
    <n v="0.22793550000000001"/>
    <n v="0.22793550000000001"/>
    <n v="0.32381133333333334"/>
    <n v="0.32381133333333334"/>
  </r>
  <r>
    <s v="SB93SM3D"/>
    <s v="Seattle"/>
    <x v="1"/>
    <x v="0"/>
    <x v="2"/>
    <x v="2"/>
    <m/>
    <m/>
    <n v="6.0138999999999998E-2"/>
    <n v="0"/>
    <n v="0"/>
    <n v="0.194079"/>
    <n v="0"/>
    <n v="0.34116299999999999"/>
    <n v="0.141844"/>
    <n v="0"/>
    <n v="0"/>
    <n v="0.38961000000000001"/>
    <n v="6.8492999999999998E-2"/>
    <n v="0.7"/>
    <n v="0.127109"/>
    <n v="9.7039500000000001E-2"/>
    <n v="0.30435166666666663"/>
    <n v="0.28430533333333335"/>
  </r>
  <r>
    <s v="SBI94SM2E"/>
    <s v="Bainbridge Island"/>
    <x v="1"/>
    <x v="0"/>
    <x v="2"/>
    <x v="1"/>
    <m/>
    <m/>
    <n v="0.169742"/>
    <n v="0"/>
    <n v="0"/>
    <n v="0.26989999999999997"/>
    <n v="0"/>
    <n v="0.17391300000000001"/>
    <n v="0.44381999999999999"/>
    <n v="0"/>
    <n v="0"/>
    <n v="0.69354800000000005"/>
    <n v="4.8779999999999997E-2"/>
    <n v="0.35664299999999999"/>
    <n v="0.21982099999999999"/>
    <n v="0.13494999999999999"/>
    <n v="0.42190966666666663"/>
    <n v="0.36532900000000001"/>
  </r>
  <r>
    <s v="SC56SF1D"/>
    <s v="Seattle"/>
    <x v="1"/>
    <x v="1"/>
    <x v="2"/>
    <x v="0"/>
    <n v="2.5"/>
    <m/>
    <n v="0.82713099999999995"/>
    <n v="4.9260999999999999E-2"/>
    <n v="2.604E-3"/>
    <n v="0"/>
    <n v="0"/>
    <n v="0.39252900000000002"/>
    <n v="0.98058299999999998"/>
    <n v="0.16128999999999999"/>
    <n v="1.7857000000000001E-2"/>
    <n v="8.9552000000000007E-2"/>
    <n v="0"/>
    <n v="0.872"/>
    <n v="0.41356549999999997"/>
    <n v="2.46305E-2"/>
    <n v="0.47820066666666666"/>
    <n v="0.21891066666666667"/>
  </r>
  <r>
    <s v="SC57SF2B"/>
    <s v="Seattle"/>
    <x v="1"/>
    <x v="1"/>
    <x v="2"/>
    <x v="1"/>
    <n v="1"/>
    <m/>
    <n v="0.73881399999999997"/>
    <n v="0.67223699999999997"/>
    <n v="0"/>
    <n v="0.53348899999999999"/>
    <n v="8.1924999999999998E-2"/>
    <n v="0"/>
    <n v="0.75471699999999997"/>
    <n v="0.96825399999999995"/>
    <n v="3.125E-2"/>
    <n v="0.92567600000000005"/>
    <n v="0.17105300000000001"/>
    <n v="0"/>
    <n v="0.63615149999999998"/>
    <n v="0.60286299999999993"/>
    <n v="0.75743433333333332"/>
    <n v="0.73524199999999995"/>
  </r>
  <r>
    <s v="SC61AF1K"/>
    <s v="Seattle"/>
    <x v="1"/>
    <x v="1"/>
    <x v="3"/>
    <x v="0"/>
    <n v="2.5"/>
    <n v="6"/>
    <n v="3.0020999999999999E-2"/>
    <n v="1.041E-3"/>
    <n v="0"/>
    <n v="0.58562899999999996"/>
    <n v="0"/>
    <n v="7.4534000000000003E-2"/>
    <n v="0.156863"/>
    <n v="1.1905000000000001E-2"/>
    <n v="0"/>
    <n v="0.84710700000000005"/>
    <n v="8.4905999999999995E-2"/>
    <n v="0.25210100000000002"/>
    <n v="0.30782499999999996"/>
    <n v="0.29333499999999996"/>
    <n v="0.51370533333333335"/>
    <n v="0.50404533333333335"/>
  </r>
  <r>
    <s v="SC62AF1L"/>
    <s v="Seattle"/>
    <x v="1"/>
    <x v="1"/>
    <x v="3"/>
    <x v="0"/>
    <n v="2"/>
    <n v="9"/>
    <n v="0.63203500000000001"/>
    <n v="9.3499999999999996E-4"/>
    <n v="0"/>
    <n v="0.84702100000000002"/>
    <n v="0"/>
    <n v="0.04"/>
    <n v="0.67272699999999996"/>
    <n v="8.4749999999999999E-3"/>
    <n v="0"/>
    <n v="0.87610600000000005"/>
    <n v="0.28571400000000002"/>
    <n v="0.42857099999999998"/>
    <n v="0.73952799999999996"/>
    <n v="0.42397800000000002"/>
    <n v="0.81301866666666667"/>
    <n v="0.60265199999999997"/>
  </r>
  <r>
    <s v="SC63AF1M"/>
    <s v="Seattle"/>
    <x v="1"/>
    <x v="1"/>
    <x v="3"/>
    <x v="0"/>
    <n v="2"/>
    <n v="8.5"/>
    <n v="0.23502700000000001"/>
    <n v="0.240143"/>
    <n v="0"/>
    <n v="0.90593800000000002"/>
    <n v="0"/>
    <n v="6.8720000000000003E-2"/>
    <n v="0.53012000000000004"/>
    <n v="0.4"/>
    <n v="0"/>
    <n v="0.93577999999999995"/>
    <n v="3.3897999999999998E-2"/>
    <n v="0.37930999999999998"/>
    <n v="0.5704825"/>
    <n v="0.57304050000000006"/>
    <n v="0.69074833333333341"/>
    <n v="0.69245366666666675"/>
  </r>
  <r>
    <s v="SC92CM3D"/>
    <s v="Seattle"/>
    <x v="1"/>
    <x v="0"/>
    <x v="0"/>
    <x v="2"/>
    <n v="2.5"/>
    <n v="9"/>
    <n v="0"/>
    <n v="0"/>
    <n v="0"/>
    <n v="0.74268599999999996"/>
    <n v="2.5406999999999999E-2"/>
    <n v="0"/>
    <n v="0"/>
    <n v="0"/>
    <n v="0"/>
    <n v="1"/>
    <n v="0.37837799999999999"/>
    <n v="1.1110999999999999E-2"/>
    <n v="0.37134299999999998"/>
    <n v="0.37134299999999998"/>
    <n v="0.58089533333333332"/>
    <n v="0.58089533333333332"/>
  </r>
  <r>
    <s v="SD53SM1J"/>
    <s v="Seattle"/>
    <x v="1"/>
    <x v="0"/>
    <x v="2"/>
    <x v="0"/>
    <n v="2.5"/>
    <n v="8.5"/>
    <n v="0.38465899999999997"/>
    <n v="5.7142999999999999E-2"/>
    <n v="0"/>
    <n v="0.71428599999999998"/>
    <n v="3.8113000000000001E-2"/>
    <n v="0.39616099999999999"/>
    <n v="0.52941199999999999"/>
    <n v="0.121951"/>
    <n v="0"/>
    <n v="0.80612200000000001"/>
    <n v="0.26881699999999997"/>
    <n v="0.534161"/>
    <n v="0.54947250000000003"/>
    <n v="0.38571449999999996"/>
    <n v="0.56759466666666669"/>
    <n v="0.45842266666666664"/>
  </r>
  <r>
    <s v="SD59SF2J"/>
    <s v="Seattle"/>
    <x v="1"/>
    <x v="1"/>
    <x v="2"/>
    <x v="1"/>
    <m/>
    <m/>
    <n v="0.185031"/>
    <n v="0.35696499999999998"/>
    <n v="0"/>
    <n v="0.75211600000000001"/>
    <n v="0"/>
    <n v="4.3480000000000003E-3"/>
    <n v="0.40650399999999998"/>
    <n v="0.55384599999999995"/>
    <n v="0"/>
    <n v="0.86974799999999997"/>
    <n v="0.2"/>
    <n v="9.2592999999999995E-2"/>
    <n v="0.46857349999999998"/>
    <n v="0.55454049999999999"/>
    <n v="0.64426633333333327"/>
    <n v="0.70157766666666666"/>
  </r>
  <r>
    <s v="SD88CF3B"/>
    <s v="Seattle"/>
    <x v="1"/>
    <x v="1"/>
    <x v="0"/>
    <x v="2"/>
    <n v="2.5"/>
    <n v="10"/>
    <n v="0.101064"/>
    <n v="0"/>
    <n v="0"/>
    <n v="0.97406999999999999"/>
    <n v="3.8462000000000003E-2"/>
    <n v="0"/>
    <n v="0.282609"/>
    <n v="0"/>
    <n v="0"/>
    <n v="0.98701300000000003"/>
    <n v="0.108108"/>
    <n v="0"/>
    <n v="0.53756700000000002"/>
    <n v="0.487035"/>
    <n v="0.69171133333333346"/>
    <n v="0.65802333333333329"/>
  </r>
  <r>
    <s v="SE76CM2U"/>
    <s v="Seattle"/>
    <x v="1"/>
    <x v="0"/>
    <x v="0"/>
    <x v="1"/>
    <n v="2"/>
    <n v="9"/>
    <n v="0.90117999999999998"/>
    <n v="0.77438399999999996"/>
    <n v="0"/>
    <n v="0.81834600000000002"/>
    <n v="0"/>
    <n v="0"/>
    <n v="0.94386000000000003"/>
    <n v="0.77083299999999999"/>
    <n v="0"/>
    <n v="0.80468799999999996"/>
    <n v="0"/>
    <n v="0"/>
    <n v="0.85976300000000005"/>
    <n v="0.79636499999999999"/>
    <n v="0.90650866666666674"/>
    <n v="0.86424333333333336"/>
  </r>
  <r>
    <s v="SH18CF2K"/>
    <s v="Seattle"/>
    <x v="1"/>
    <x v="1"/>
    <x v="0"/>
    <x v="1"/>
    <n v="1"/>
    <n v="11"/>
    <n v="3.9018999999999998E-2"/>
    <n v="0"/>
    <n v="0"/>
    <n v="0.49329400000000001"/>
    <n v="6.6481999999999999E-2"/>
    <n v="0.63845200000000002"/>
    <n v="8.5365999999999997E-2"/>
    <n v="0"/>
    <n v="0"/>
    <n v="0.89622599999999997"/>
    <n v="0.57777800000000001"/>
    <n v="0.79545500000000002"/>
    <n v="0.26615650000000002"/>
    <n v="0.24664700000000001"/>
    <n v="0.29795366666666667"/>
    <n v="0.28494733333333333"/>
  </r>
  <r>
    <s v="SK14CM2I"/>
    <s v="Kirkland"/>
    <x v="1"/>
    <x v="0"/>
    <x v="0"/>
    <x v="1"/>
    <n v="1"/>
    <n v="16"/>
    <n v="0.73374600000000001"/>
    <n v="0.105166"/>
    <n v="0"/>
    <n v="0.53149000000000002"/>
    <n v="0"/>
    <n v="0"/>
    <n v="0.75892899999999996"/>
    <n v="0.17968799999999999"/>
    <n v="0"/>
    <n v="0.67500000000000004"/>
    <n v="0"/>
    <n v="0"/>
    <n v="0.63261800000000001"/>
    <n v="0.318328"/>
    <n v="0.75507866666666656"/>
    <n v="0.54555199999999993"/>
  </r>
  <r>
    <s v="SKI90SM2C"/>
    <s v="Kingston"/>
    <x v="1"/>
    <x v="0"/>
    <x v="2"/>
    <x v="1"/>
    <n v="2.5"/>
    <n v="7"/>
    <n v="0.67315499999999995"/>
    <n v="0.94117600000000001"/>
    <n v="0.15445"/>
    <n v="0.894737"/>
    <n v="9.9811999999999998E-2"/>
    <n v="0.351634"/>
    <n v="1"/>
    <n v="0.91608400000000001"/>
    <n v="0.287879"/>
    <n v="1"/>
    <n v="0.50793699999999997"/>
    <n v="0.496"/>
    <n v="0.78394600000000003"/>
    <n v="0.91795650000000006"/>
    <n v="0.73875266666666661"/>
    <n v="0.82809299999999997"/>
  </r>
  <r>
    <s v="SKT68CM2O"/>
    <s v="Kent"/>
    <x v="1"/>
    <x v="0"/>
    <x v="0"/>
    <x v="1"/>
    <n v="2"/>
    <n v="5.5"/>
    <n v="0.178756"/>
    <n v="6.087E-2"/>
    <n v="0"/>
    <n v="0.91593800000000003"/>
    <n v="0.420159"/>
    <n v="0.4"/>
    <n v="0.28169"/>
    <n v="0.12048200000000001"/>
    <n v="0"/>
    <n v="0.99534900000000004"/>
    <n v="0.63636400000000004"/>
    <n v="0.45864700000000003"/>
    <n v="0.54734700000000003"/>
    <n v="0.488404"/>
    <n v="0.56489800000000001"/>
    <n v="0.52560266666666666"/>
  </r>
  <r>
    <s v="SN7CF2D"/>
    <s v="Seattle"/>
    <x v="1"/>
    <x v="1"/>
    <x v="0"/>
    <x v="1"/>
    <n v="1"/>
    <n v="14.5"/>
    <n v="0.38526199999999999"/>
    <n v="0.51276600000000006"/>
    <n v="0"/>
    <n v="0.39400400000000002"/>
    <n v="0.19659399999999999"/>
    <n v="0"/>
    <n v="0.48427700000000001"/>
    <n v="0.75524500000000006"/>
    <n v="0"/>
    <n v="0.62676100000000001"/>
    <n v="0.67567600000000005"/>
    <n v="0"/>
    <n v="0.38963300000000001"/>
    <n v="0.45338500000000004"/>
    <n v="0.59308866666666671"/>
    <n v="0.63558999999999999"/>
  </r>
  <r>
    <s v="SO64CF2N"/>
    <s v="Shoreline"/>
    <x v="1"/>
    <x v="1"/>
    <x v="0"/>
    <x v="1"/>
    <n v="1"/>
    <n v="12.5"/>
    <n v="0.65841799999999995"/>
    <n v="0.87177199999999999"/>
    <n v="0"/>
    <n v="0.80069900000000005"/>
    <n v="0"/>
    <n v="0"/>
    <n v="0.79901999999999995"/>
    <n v="0.86607100000000004"/>
    <n v="0"/>
    <n v="0.99354799999999999"/>
    <n v="3.5088000000000001E-2"/>
    <n v="2.2471999999999999E-2"/>
    <n v="0.7295585"/>
    <n v="0.83623550000000002"/>
    <n v="0.81970566666666667"/>
    <n v="0.89082366666666657"/>
  </r>
  <r>
    <s v="SO65CF3N"/>
    <s v="Shoreline"/>
    <x v="1"/>
    <x v="1"/>
    <x v="0"/>
    <x v="2"/>
    <n v="1"/>
    <n v="11.5"/>
    <n v="0.99430399999999997"/>
    <n v="0.51912999999999998"/>
    <n v="0"/>
    <n v="0.86505200000000004"/>
    <n v="0.29108000000000001"/>
    <n v="0.244838"/>
    <n v="0.99248099999999995"/>
    <n v="0.63392899999999996"/>
    <n v="0"/>
    <n v="0.82222200000000001"/>
    <n v="0.32653100000000002"/>
    <n v="0.41025600000000001"/>
    <n v="0.929678"/>
    <n v="0.69209100000000001"/>
    <n v="0.871506"/>
    <n v="0.71311466666666667"/>
  </r>
  <r>
    <s v="SO66CM2N"/>
    <s v="Shoreline"/>
    <x v="1"/>
    <x v="0"/>
    <x v="0"/>
    <x v="1"/>
    <n v="2"/>
    <n v="10.5"/>
    <n v="0.57803700000000002"/>
    <n v="0.57628800000000002"/>
    <n v="0"/>
    <n v="0.85825399999999996"/>
    <n v="0"/>
    <n v="0"/>
    <n v="0.71957700000000002"/>
    <n v="0.82716000000000001"/>
    <n v="0"/>
    <n v="0.92753600000000003"/>
    <n v="0"/>
    <n v="0"/>
    <n v="0.71814549999999999"/>
    <n v="0.71727099999999999"/>
    <n v="0.81209699999999996"/>
    <n v="0.81151399999999996"/>
  </r>
  <r>
    <s v="SO67CM3N"/>
    <s v="Shoreline"/>
    <x v="1"/>
    <x v="0"/>
    <x v="0"/>
    <x v="2"/>
    <n v="1"/>
    <n v="11"/>
    <n v="0.59697599999999995"/>
    <n v="0.87094199999999999"/>
    <n v="0"/>
    <n v="0.55175099999999999"/>
    <n v="3.565E-3"/>
    <n v="0"/>
    <n v="0.63428600000000002"/>
    <n v="0.92674000000000001"/>
    <n v="0"/>
    <n v="0.55555600000000005"/>
    <n v="4.6729E-2"/>
    <n v="0"/>
    <n v="0.57436350000000003"/>
    <n v="0.71134649999999999"/>
    <n v="0.71624233333333331"/>
    <n v="0.80756433333333322"/>
  </r>
  <r>
    <s v="SP55SM1D"/>
    <s v="Portland"/>
    <x v="1"/>
    <x v="0"/>
    <x v="2"/>
    <x v="0"/>
    <n v="2.5"/>
    <m/>
    <n v="0.50640600000000002"/>
    <n v="0"/>
    <n v="0"/>
    <n v="0.33448899999999998"/>
    <n v="0"/>
    <n v="0.20227600000000001"/>
    <n v="0.68382399999999999"/>
    <n v="0"/>
    <n v="0"/>
    <n v="0.64814799999999995"/>
    <n v="2.1739000000000001E-2"/>
    <n v="0.37036999999999998"/>
    <n v="0.42044749999999997"/>
    <n v="0.16724449999999999"/>
    <n v="0.54620633333333324"/>
    <n v="0.37740433333333329"/>
  </r>
  <r>
    <s v="SQ73CF3S"/>
    <s v="Seattle"/>
    <x v="1"/>
    <x v="1"/>
    <x v="0"/>
    <x v="2"/>
    <n v="2"/>
    <n v="8.5"/>
    <n v="0"/>
    <n v="1.7780000000000001E-3"/>
    <n v="0"/>
    <n v="0.73083799999999999"/>
    <n v="0"/>
    <n v="0"/>
    <n v="0"/>
    <n v="1.1905000000000001E-2"/>
    <n v="0"/>
    <n v="0.96521699999999999"/>
    <n v="0.15"/>
    <n v="0.42857099999999998"/>
    <n v="0.36541899999999999"/>
    <n v="0.36630799999999997"/>
    <n v="0.57694599999999996"/>
    <n v="0.57753866666666664"/>
  </r>
  <r>
    <s v="SR54SF2C"/>
    <s v="Seattle"/>
    <x v="1"/>
    <x v="1"/>
    <x v="2"/>
    <x v="1"/>
    <n v="1"/>
    <n v="10"/>
    <n v="0.52046300000000001"/>
    <n v="0.52446199999999998"/>
    <n v="0"/>
    <n v="0.41564200000000001"/>
    <n v="0"/>
    <n v="0.232824"/>
    <n v="0.99489799999999995"/>
    <n v="0.55645199999999995"/>
    <n v="0"/>
    <n v="0.68478300000000003"/>
    <n v="1.1235999999999999E-2"/>
    <n v="0.32894699999999999"/>
    <n v="0.46805249999999998"/>
    <n v="0.47005200000000003"/>
    <n v="0.56776033333333331"/>
    <n v="0.56909333333333334"/>
  </r>
  <r>
    <s v="SR77CM3U"/>
    <s v="Seattle"/>
    <x v="1"/>
    <x v="0"/>
    <x v="0"/>
    <x v="2"/>
    <n v="3"/>
    <n v="7"/>
    <n v="3.4068000000000001E-2"/>
    <n v="0"/>
    <n v="0"/>
    <n v="0.90045699999999995"/>
    <n v="0.55276400000000003"/>
    <n v="0.33701199999999998"/>
    <n v="9.8765000000000006E-2"/>
    <n v="0"/>
    <n v="0"/>
    <n v="0.92241399999999996"/>
    <n v="0.92045500000000002"/>
    <n v="0.54263600000000001"/>
    <n v="0.46726249999999997"/>
    <n v="0.45022849999999998"/>
    <n v="0.53250433333333336"/>
    <n v="0.52114833333333332"/>
  </r>
  <r>
    <s v="SR78CM2U"/>
    <s v="Seattle"/>
    <x v="1"/>
    <x v="0"/>
    <x v="0"/>
    <x v="1"/>
    <n v="2"/>
    <n v="9"/>
    <n v="0.190275"/>
    <n v="0.35859600000000003"/>
    <n v="0"/>
    <n v="0.58169599999999999"/>
    <n v="0"/>
    <n v="0"/>
    <n v="0.25925900000000002"/>
    <n v="0.51098900000000003"/>
    <n v="0"/>
    <n v="0.73912999999999995"/>
    <n v="0"/>
    <n v="0"/>
    <n v="0.38598549999999998"/>
    <n v="0.47014600000000001"/>
    <n v="0.59065699999999999"/>
    <n v="0.64676400000000001"/>
  </r>
  <r>
    <s v="SRN85CF2A"/>
    <s v="Renton"/>
    <x v="1"/>
    <x v="1"/>
    <x v="0"/>
    <x v="1"/>
    <n v="2"/>
    <n v="11"/>
    <n v="0.75029699999999999"/>
    <n v="0.67364599999999997"/>
    <n v="0"/>
    <n v="0.62169399999999997"/>
    <n v="4.7933999999999997E-2"/>
    <n v="2.7903000000000001E-2"/>
    <n v="0.93700799999999995"/>
    <n v="0.72043000000000001"/>
    <n v="0.108434"/>
    <n v="0.99415200000000004"/>
    <n v="0.211864"/>
    <n v="0.27731099999999997"/>
    <n v="0.68599549999999998"/>
    <n v="0.64766999999999997"/>
    <n v="0.78136266666666676"/>
    <n v="0.75581233333333342"/>
  </r>
  <r>
    <s v="SRN86CF3A"/>
    <s v="Renton"/>
    <x v="1"/>
    <x v="1"/>
    <x v="0"/>
    <x v="2"/>
    <n v="2"/>
    <n v="8"/>
    <n v="3.3300000000000001E-3"/>
    <n v="5.4644999999999999E-2"/>
    <n v="0"/>
    <n v="0.77890999999999999"/>
    <n v="1.1736999999999999E-2"/>
    <n v="7.1770000000000002E-3"/>
    <n v="0.02"/>
    <n v="0.10204100000000001"/>
    <n v="0"/>
    <n v="0.86792499999999995"/>
    <n v="0.20618600000000001"/>
    <n v="6.3158000000000006E-2"/>
    <n v="0.39112000000000002"/>
    <n v="0.41677750000000002"/>
    <n v="0.59168766666666672"/>
    <n v="0.60879266666666665"/>
  </r>
  <r>
    <s v="SS27CM3O"/>
    <s v="Seattle"/>
    <x v="1"/>
    <x v="0"/>
    <x v="0"/>
    <x v="2"/>
    <n v="1"/>
    <n v="9.5"/>
    <n v="2.1169E-2"/>
    <n v="0"/>
    <n v="0"/>
    <n v="0.75718300000000005"/>
    <n v="0.11819399999999999"/>
    <n v="0.18484800000000001"/>
    <n v="5.4348E-2"/>
    <n v="1.4925000000000001E-2"/>
    <n v="0"/>
    <n v="0.96022700000000005"/>
    <n v="0.65269500000000003"/>
    <n v="0.36486499999999999"/>
    <n v="0.38917600000000002"/>
    <n v="0.37859150000000003"/>
    <n v="0.53116799999999997"/>
    <n v="0.52411166666666664"/>
  </r>
  <r>
    <s v="STA106AF3M"/>
    <s v="Tacoma"/>
    <x v="1"/>
    <x v="1"/>
    <x v="3"/>
    <x v="2"/>
    <n v="2"/>
    <n v="10.5"/>
    <n v="4.1980999999999997E-2"/>
    <n v="0"/>
    <n v="0"/>
    <n v="0.54149099999999994"/>
    <n v="0"/>
    <n v="5.6250000000000001E-2"/>
    <n v="0.21"/>
    <n v="0"/>
    <n v="0"/>
    <n v="0.746193"/>
    <n v="0"/>
    <n v="0.19230800000000001"/>
    <n v="0.291736"/>
    <n v="0.27074549999999997"/>
    <n v="0.50907400000000003"/>
    <n v="0.49508033333333329"/>
  </r>
  <r>
    <s v="STA107AF3N"/>
    <s v="Tacoma"/>
    <x v="1"/>
    <x v="1"/>
    <x v="3"/>
    <x v="2"/>
    <n v="2.5"/>
    <n v="6"/>
    <n v="0"/>
    <n v="0"/>
    <n v="0"/>
    <n v="0.41176499999999999"/>
    <n v="0"/>
    <n v="0"/>
    <n v="0"/>
    <n v="0"/>
    <n v="0"/>
    <n v="0.625"/>
    <n v="0"/>
    <n v="0.111111"/>
    <n v="0.2058825"/>
    <n v="0.2058825"/>
    <n v="0.47058833333333333"/>
    <n v="0.47058833333333333"/>
  </r>
  <r>
    <s v="SU28CM3P"/>
    <s v="Seattle"/>
    <x v="1"/>
    <x v="0"/>
    <x v="0"/>
    <x v="2"/>
    <n v="3"/>
    <n v="8.5"/>
    <n v="0.100756"/>
    <n v="0"/>
    <n v="0"/>
    <n v="0.49725799999999998"/>
    <n v="0.115385"/>
    <n v="0.63817500000000005"/>
    <n v="0.124031"/>
    <n v="0"/>
    <n v="0"/>
    <n v="0.74545499999999998"/>
    <n v="0.525424"/>
    <n v="0.83710399999999996"/>
    <n v="0.29900699999999997"/>
    <n v="0.24862899999999999"/>
    <n v="0.31994633333333328"/>
    <n v="0.28636099999999998"/>
  </r>
  <r>
    <s v="SW58SF2B"/>
    <s v="Seattle"/>
    <x v="1"/>
    <x v="1"/>
    <x v="2"/>
    <x v="1"/>
    <n v="1"/>
    <m/>
    <n v="0.23241999999999999"/>
    <n v="0.13466700000000001"/>
    <n v="0"/>
    <n v="0.98247799999999996"/>
    <n v="0"/>
    <n v="0"/>
    <n v="0.35582799999999998"/>
    <n v="0.222222"/>
    <n v="0"/>
    <n v="0.98823499999999997"/>
    <n v="0.05"/>
    <n v="0"/>
    <n v="0.60744900000000002"/>
    <n v="0.55857250000000003"/>
    <n v="0.73829933333333331"/>
    <n v="0.70571499999999998"/>
  </r>
  <r>
    <s v="SW72CF2S"/>
    <s v="Seattle"/>
    <x v="1"/>
    <x v="1"/>
    <x v="0"/>
    <x v="1"/>
    <n v="2"/>
    <n v="9.5"/>
    <n v="0.17124700000000001"/>
    <n v="2.611E-3"/>
    <n v="5.0745999999999999E-2"/>
    <n v="1"/>
    <n v="0.63346599999999997"/>
    <n v="0.28177200000000002"/>
    <n v="0.25581399999999999"/>
    <n v="1.6948999999999999E-2"/>
    <n v="0.10169499999999999"/>
    <n v="0.99212599999999995"/>
    <n v="0.71532799999999996"/>
    <n v="0.461538"/>
    <n v="0.58562349999999996"/>
    <n v="0.50130549999999996"/>
    <n v="0.62982499999999997"/>
    <n v="0.57361299999999993"/>
  </r>
  <r>
    <s v="YH47HM3H"/>
    <s v="Harrah"/>
    <x v="2"/>
    <x v="0"/>
    <x v="1"/>
    <x v="2"/>
    <n v="2"/>
    <n v="6"/>
    <n v="0.16770199999999999"/>
    <n v="0"/>
    <n v="0"/>
    <n v="0.25469399999999998"/>
    <n v="0"/>
    <n v="5.6838E-2"/>
    <n v="0.28985499999999997"/>
    <n v="0"/>
    <n v="0"/>
    <n v="0.36363600000000001"/>
    <n v="0"/>
    <n v="0.26530599999999999"/>
    <n v="0.211198"/>
    <n v="0.12734699999999999"/>
    <n v="0.45518600000000004"/>
    <n v="0.39928533333333333"/>
  </r>
  <r>
    <s v="YH48HF3H"/>
    <s v="Harrah"/>
    <x v="2"/>
    <x v="1"/>
    <x v="1"/>
    <x v="2"/>
    <n v="2.5"/>
    <n v="4"/>
    <n v="5.9519999999999998E-3"/>
    <n v="5.8035999999999997E-2"/>
    <n v="0"/>
    <n v="0.75980899999999996"/>
    <n v="0.58015300000000003"/>
    <n v="0.39069799999999999"/>
    <n v="3.125E-2"/>
    <n v="0.15068500000000001"/>
    <n v="0"/>
    <n v="0.79439300000000002"/>
    <n v="0.86"/>
    <n v="0.45"/>
    <n v="0.38288049999999996"/>
    <n v="0.40892249999999997"/>
    <n v="0.45835433333333331"/>
    <n v="0.47571566666666665"/>
  </r>
  <r>
    <s v="YM37HF2C"/>
    <s v="Mabton"/>
    <x v="2"/>
    <x v="1"/>
    <x v="1"/>
    <x v="1"/>
    <n v="3"/>
    <n v="8"/>
    <n v="0"/>
    <n v="0"/>
    <n v="0"/>
    <n v="0.57135999999999998"/>
    <n v="0"/>
    <n v="3.7453E-2"/>
    <n v="0"/>
    <n v="0"/>
    <n v="0"/>
    <n v="0.98224900000000004"/>
    <n v="0"/>
    <n v="0.17073199999999999"/>
    <n v="0.28567999999999999"/>
    <n v="0.28567999999999999"/>
    <n v="0.51130233333333341"/>
    <n v="0.51130233333333341"/>
  </r>
  <r>
    <s v="YS44NF2G"/>
    <s v="White Swan"/>
    <x v="2"/>
    <x v="1"/>
    <x v="4"/>
    <x v="1"/>
    <n v="1"/>
    <n v="5.5"/>
    <n v="0.30659500000000001"/>
    <n v="0.144231"/>
    <n v="0"/>
    <n v="0.802153"/>
    <n v="0"/>
    <n v="0"/>
    <n v="0.46250000000000002"/>
    <n v="0.234043"/>
    <n v="0"/>
    <n v="0.99434999999999996"/>
    <n v="0"/>
    <n v="6.0606E-2"/>
    <n v="0.55437400000000003"/>
    <n v="0.473192"/>
    <n v="0.7029160000000001"/>
    <n v="0.64879466666666674"/>
  </r>
  <r>
    <s v="YS45NF2G"/>
    <s v="White Swan"/>
    <x v="2"/>
    <x v="1"/>
    <x v="4"/>
    <x v="1"/>
    <n v="1"/>
    <n v="9"/>
    <n v="0.385542"/>
    <n v="0.3"/>
    <n v="0.21609700000000001"/>
    <n v="0.60268299999999997"/>
    <n v="0.49550899999999998"/>
    <n v="0.72004000000000001"/>
    <n v="0.53225800000000001"/>
    <n v="0.346939"/>
    <n v="0.31506800000000001"/>
    <n v="0.81862699999999999"/>
    <n v="0.88636400000000004"/>
    <n v="0.85585599999999995"/>
    <n v="0.49411249999999995"/>
    <n v="0.45134149999999995"/>
    <n v="0.42272833333333332"/>
    <n v="0.39421433333333328"/>
  </r>
  <r>
    <s v="YS46NF3G"/>
    <s v="White Swan"/>
    <x v="2"/>
    <x v="1"/>
    <x v="4"/>
    <x v="2"/>
    <n v="1"/>
    <n v="6"/>
    <n v="0.16081500000000001"/>
    <n v="0.62282899999999997"/>
    <n v="0"/>
    <n v="0.85477199999999998"/>
    <n v="0.56122399999999995"/>
    <n v="0.67226900000000001"/>
    <n v="0.29230800000000001"/>
    <n v="0.86419800000000002"/>
    <n v="0"/>
    <n v="1"/>
    <n v="0.9375"/>
    <n v="1"/>
    <n v="0.50779350000000001"/>
    <n v="0.73880049999999997"/>
    <n v="0.44777266666666665"/>
    <n v="0.60177733333333328"/>
  </r>
  <r>
    <s v="YT49NM2E"/>
    <s v="Toppenish"/>
    <x v="2"/>
    <x v="0"/>
    <x v="4"/>
    <x v="1"/>
    <n v="1"/>
    <n v="10.5"/>
    <n v="0.28742499999999999"/>
    <n v="0.16569"/>
    <n v="4.7530000000000003E-2"/>
    <n v="0.99612699999999998"/>
    <n v="0.40483400000000003"/>
    <n v="0.53599300000000005"/>
    <n v="0.37583899999999998"/>
    <n v="0.40449400000000002"/>
    <n v="0.12878800000000001"/>
    <n v="0.99354799999999999"/>
    <n v="0.70769199999999999"/>
    <n v="0.90243899999999999"/>
    <n v="0.64177600000000001"/>
    <n v="0.58090850000000005"/>
    <n v="0.58251966666666666"/>
    <n v="0.54194133333333339"/>
  </r>
  <r>
    <s v="YU51NM2E"/>
    <s v="Sunnyside"/>
    <x v="2"/>
    <x v="0"/>
    <x v="4"/>
    <x v="1"/>
    <n v="2"/>
    <n v="10"/>
    <n v="4.1739999999999998E-3"/>
    <n v="0"/>
    <n v="0"/>
    <n v="0.82526900000000003"/>
    <n v="8.5491999999999999E-2"/>
    <n v="0"/>
    <n v="4.2373000000000001E-2"/>
    <n v="0"/>
    <n v="0"/>
    <n v="0.83050800000000002"/>
    <n v="0.84126999999999996"/>
    <n v="0.44936700000000002"/>
    <n v="0.41472150000000002"/>
    <n v="0.41263450000000002"/>
    <n v="0.60981433333333335"/>
    <n v="0.60842300000000005"/>
  </r>
  <r>
    <s v="YW41NM3F"/>
    <s v="Wapato"/>
    <x v="2"/>
    <x v="0"/>
    <x v="4"/>
    <x v="2"/>
    <n v="1"/>
    <n v="9.5"/>
    <n v="3.7484999999999997E-2"/>
    <n v="2.2758E-2"/>
    <n v="0"/>
    <n v="0.77063199999999998"/>
    <n v="5.0104000000000003E-2"/>
    <n v="0.17314199999999999"/>
    <n v="8.2192000000000001E-2"/>
    <n v="9.375E-2"/>
    <n v="0"/>
    <n v="0.877637"/>
    <n v="0.26851900000000001"/>
    <n v="0.31858399999999998"/>
    <n v="0.40405849999999999"/>
    <n v="0.39669500000000002"/>
    <n v="0.54499166666666665"/>
    <n v="0.54008266666666671"/>
  </r>
  <r>
    <s v="YW42NM3G"/>
    <s v="Wapato"/>
    <x v="2"/>
    <x v="0"/>
    <x v="4"/>
    <x v="2"/>
    <n v="1"/>
    <n v="9.5"/>
    <n v="0.120894"/>
    <n v="0"/>
    <n v="0"/>
    <n v="0.68552599999999997"/>
    <n v="6.0526000000000003E-2"/>
    <n v="0.202128"/>
    <n v="0.25"/>
    <n v="0"/>
    <n v="0"/>
    <n v="0.98550700000000002"/>
    <n v="0.22900799999999999"/>
    <n v="0.36734699999999998"/>
    <n v="0.40320999999999996"/>
    <n v="0.34276299999999998"/>
    <n v="0.53476400000000002"/>
    <n v="0.49446600000000002"/>
  </r>
  <r>
    <s v="YW43HM3H"/>
    <s v="Wapato"/>
    <x v="2"/>
    <x v="0"/>
    <x v="1"/>
    <x v="2"/>
    <n v="2.5"/>
    <n v="7"/>
    <n v="0.56583600000000001"/>
    <n v="0.60933700000000002"/>
    <n v="0.25531900000000002"/>
    <n v="0.94471700000000003"/>
    <n v="0.57125599999999999"/>
    <n v="0.228493"/>
    <n v="0.65625"/>
    <n v="0.65517199999999998"/>
    <n v="0.33333299999999999"/>
    <n v="0.92857100000000004"/>
    <n v="0.68867900000000004"/>
    <n v="0.47368399999999999"/>
    <n v="0.75527650000000002"/>
    <n v="0.77702700000000002"/>
    <n v="0.76068666666666662"/>
    <n v="0.77518699999999996"/>
  </r>
  <r>
    <s v="YY35HF3A"/>
    <s v="Yakima"/>
    <x v="2"/>
    <x v="1"/>
    <x v="1"/>
    <x v="2"/>
    <n v="2.5"/>
    <n v="7"/>
    <n v="0"/>
    <n v="0"/>
    <n v="0"/>
    <n v="0.30227399999999999"/>
    <n v="0.13465299999999999"/>
    <n v="0.45225799999999999"/>
    <n v="0"/>
    <n v="0"/>
    <n v="0"/>
    <n v="0.48412699999999997"/>
    <n v="0.34513300000000002"/>
    <n v="0.63120600000000004"/>
    <n v="0.15113699999999999"/>
    <n v="0.15113699999999999"/>
    <n v="0.28333866666666663"/>
    <n v="0.28333866666666663"/>
  </r>
  <r>
    <s v="YY36HF3B"/>
    <s v="Yakima"/>
    <x v="2"/>
    <x v="1"/>
    <x v="1"/>
    <x v="2"/>
    <n v="2.5"/>
    <n v="6.5"/>
    <n v="1.3746E-2"/>
    <n v="0.65222800000000003"/>
    <n v="0"/>
    <n v="0.84973200000000004"/>
    <n v="7.3810000000000001E-2"/>
    <n v="0.75396799999999997"/>
    <n v="5.2173999999999998E-2"/>
    <n v="1"/>
    <n v="0"/>
    <n v="0.980769"/>
    <n v="0.27956999999999999"/>
    <n v="0.88888900000000004"/>
    <n v="0.43173900000000004"/>
    <n v="0.75097999999999998"/>
    <n v="0.36983666666666676"/>
    <n v="0.58266399999999996"/>
  </r>
  <r>
    <s v="YY39HF3D"/>
    <s v="Yakima"/>
    <x v="2"/>
    <x v="1"/>
    <x v="1"/>
    <x v="2"/>
    <n v="2.5"/>
    <n v="6"/>
    <n v="0.19369400000000001"/>
    <n v="3.8356000000000001E-2"/>
    <n v="0"/>
    <n v="0.92074599999999995"/>
    <n v="3.1410000000000001E-3"/>
    <n v="0"/>
    <n v="0.30952400000000002"/>
    <n v="0.108108"/>
    <n v="0"/>
    <n v="0.99152499999999999"/>
    <n v="4.9020000000000001E-2"/>
    <n v="2.5316000000000002E-2"/>
    <n v="0.55721999999999994"/>
    <n v="0.47955099999999995"/>
    <n v="0.7048133333333334"/>
    <n v="0.653034"/>
  </r>
  <r>
    <s v="YY52HF3I"/>
    <s v="Yakima"/>
    <x v="2"/>
    <x v="1"/>
    <x v="1"/>
    <x v="2"/>
    <n v="2.5"/>
    <n v="10"/>
    <n v="0.42975200000000002"/>
    <n v="0.31987599999999999"/>
    <n v="0"/>
    <n v="0.64525100000000002"/>
    <n v="5.3666999999999999E-2"/>
    <n v="5.5920999999999998E-2"/>
    <n v="0.44067800000000001"/>
    <n v="0.39285700000000001"/>
    <n v="0"/>
    <n v="0.99401200000000001"/>
    <n v="0.30303000000000002"/>
    <n v="0.19791700000000001"/>
    <n v="0.53750150000000008"/>
    <n v="0.48256350000000003"/>
    <n v="0.67302733333333331"/>
    <n v="0.63640200000000002"/>
  </r>
  <r>
    <s v="YY60HF2I"/>
    <s v="Yakima"/>
    <x v="2"/>
    <x v="1"/>
    <x v="1"/>
    <x v="1"/>
    <n v="2.5"/>
    <n v="8"/>
    <n v="0.533049"/>
    <n v="0.64656599999999997"/>
    <n v="0"/>
    <n v="0.81950699999999999"/>
    <n v="4.8193E-2"/>
    <n v="0"/>
    <n v="0.61956500000000003"/>
    <n v="0.66666700000000001"/>
    <n v="0"/>
    <n v="0.988506"/>
    <n v="0.29411799999999999"/>
    <n v="0"/>
    <n v="0.67627799999999993"/>
    <n v="0.73303649999999998"/>
    <n v="0.78418533333333329"/>
    <n v="0.82202433333333325"/>
  </r>
  <r>
    <s v="YZ40NF2E"/>
    <s v="Zillah"/>
    <x v="2"/>
    <x v="1"/>
    <x v="4"/>
    <x v="1"/>
    <n v="2"/>
    <n v="2"/>
    <n v="7.2512999999999994E-2"/>
    <n v="0"/>
    <n v="0"/>
    <n v="0.82594800000000002"/>
    <n v="0"/>
    <n v="0"/>
    <n v="0.15493000000000001"/>
    <n v="0.02"/>
    <n v="0"/>
    <n v="0.84803899999999999"/>
    <n v="1.7544000000000001E-2"/>
    <n v="0.113924"/>
    <n v="0.44923049999999998"/>
    <n v="0.41297400000000001"/>
    <n v="0.63282033333333332"/>
    <n v="0.60864933333333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4" minRefreshableVersion="3" showDrill="0" useAutoFormatting="1" itemPrintTitles="1" createdVersion="4" indent="0" showHeaders="0" outline="1" outlineData="1" multipleFieldFilters="0">
  <location ref="A51:B119" firstHeaderRow="1" firstDataRow="1" firstDataCol="1"/>
  <pivotFields count="24"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>
      <items count="6">
        <item x="3"/>
        <item x="0"/>
        <item x="2"/>
        <item x="1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4"/>
    <field x="3"/>
    <field x="5"/>
    <field x="2"/>
  </rowFields>
  <rowItems count="68">
    <i>
      <x/>
    </i>
    <i r="1">
      <x/>
    </i>
    <i r="2">
      <x/>
    </i>
    <i r="3">
      <x v="2"/>
    </i>
    <i r="2">
      <x v="2"/>
    </i>
    <i r="3">
      <x v="2"/>
    </i>
    <i r="1">
      <x v="1"/>
    </i>
    <i r="2">
      <x v="2"/>
    </i>
    <i r="3">
      <x v="1"/>
    </i>
    <i>
      <x v="1"/>
    </i>
    <i r="1">
      <x/>
    </i>
    <i r="2">
      <x/>
    </i>
    <i r="3">
      <x v="1"/>
    </i>
    <i r="2">
      <x v="1"/>
    </i>
    <i r="3">
      <x v="1"/>
    </i>
    <i r="3">
      <x v="2"/>
    </i>
    <i r="2">
      <x v="2"/>
    </i>
    <i r="3">
      <x v="1"/>
    </i>
    <i r="3">
      <x v="2"/>
    </i>
    <i r="1">
      <x v="1"/>
    </i>
    <i r="2">
      <x/>
    </i>
    <i r="3">
      <x v="1"/>
    </i>
    <i r="2">
      <x v="1"/>
    </i>
    <i r="3">
      <x v="2"/>
    </i>
    <i r="2">
      <x v="2"/>
    </i>
    <i r="3">
      <x v="1"/>
    </i>
    <i r="3">
      <x v="2"/>
    </i>
    <i>
      <x v="2"/>
    </i>
    <i r="1">
      <x/>
    </i>
    <i r="2">
      <x/>
    </i>
    <i r="3">
      <x v="1"/>
    </i>
    <i r="3">
      <x v="2"/>
    </i>
    <i r="2">
      <x v="1"/>
    </i>
    <i r="3">
      <x v="1"/>
    </i>
    <i r="3">
      <x v="2"/>
    </i>
    <i r="2">
      <x v="2"/>
    </i>
    <i r="3">
      <x v="1"/>
    </i>
    <i r="1">
      <x v="1"/>
    </i>
    <i r="2">
      <x/>
    </i>
    <i r="3">
      <x v="2"/>
    </i>
    <i r="2">
      <x v="1"/>
    </i>
    <i r="3">
      <x v="2"/>
    </i>
    <i r="2">
      <x v="2"/>
    </i>
    <i r="3">
      <x v="1"/>
    </i>
    <i r="3">
      <x v="2"/>
    </i>
    <i>
      <x v="3"/>
    </i>
    <i r="1">
      <x/>
    </i>
    <i r="2">
      <x v="1"/>
    </i>
    <i r="3">
      <x/>
    </i>
    <i r="3">
      <x v="1"/>
    </i>
    <i r="2">
      <x v="2"/>
    </i>
    <i r="3">
      <x/>
    </i>
    <i r="3">
      <x v="1"/>
    </i>
    <i r="1">
      <x v="1"/>
    </i>
    <i r="2">
      <x v="2"/>
    </i>
    <i r="3">
      <x/>
    </i>
    <i>
      <x v="4"/>
    </i>
    <i r="1">
      <x/>
    </i>
    <i r="2">
      <x v="1"/>
    </i>
    <i r="3">
      <x/>
    </i>
    <i r="2">
      <x v="2"/>
    </i>
    <i r="3">
      <x/>
    </i>
    <i r="1">
      <x v="1"/>
    </i>
    <i r="2">
      <x v="1"/>
    </i>
    <i r="3">
      <x/>
    </i>
    <i r="2">
      <x v="2"/>
    </i>
    <i r="3">
      <x/>
    </i>
    <i t="grand">
      <x/>
    </i>
  </rowItems>
  <colItems count="1">
    <i/>
  </colItems>
  <dataFields count="1">
    <dataField name="Count of Spea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ColWidth="8.875" defaultRowHeight="15.75" x14ac:dyDescent="0.25"/>
  <sheetData>
    <row r="1" spans="1:1" x14ac:dyDescent="0.25">
      <c r="A1" s="50" t="s">
        <v>126</v>
      </c>
    </row>
    <row r="2" spans="1:1" x14ac:dyDescent="0.25">
      <c r="A2" t="s">
        <v>129</v>
      </c>
    </row>
    <row r="3" spans="1:1" x14ac:dyDescent="0.25">
      <c r="A3" t="s">
        <v>130</v>
      </c>
    </row>
    <row r="4" spans="1:1" x14ac:dyDescent="0.25">
      <c r="A4" t="s">
        <v>131</v>
      </c>
    </row>
    <row r="5" spans="1:1" x14ac:dyDescent="0.25">
      <c r="A5" t="s">
        <v>132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2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ColWidth="8.875" defaultRowHeight="15.75" x14ac:dyDescent="0.25"/>
  <cols>
    <col min="1" max="1" width="12.75" style="40" bestFit="1" customWidth="1"/>
    <col min="2" max="3" width="13.375" style="38" customWidth="1"/>
    <col min="4" max="4" width="7.625" style="38" customWidth="1"/>
    <col min="5" max="5" width="17.875" style="38" customWidth="1"/>
    <col min="6" max="6" width="10.125" style="38" bestFit="1" customWidth="1"/>
    <col min="7" max="7" width="4.25" style="30" bestFit="1" customWidth="1"/>
    <col min="8" max="9" width="11.625" style="54" bestFit="1" customWidth="1"/>
    <col min="10" max="10" width="13.125" style="38" customWidth="1"/>
    <col min="11" max="11" width="10.125" style="38" customWidth="1"/>
    <col min="12" max="12" width="11.875" style="38" bestFit="1" customWidth="1"/>
    <col min="13" max="13" width="12" style="38" bestFit="1" customWidth="1"/>
    <col min="14" max="14" width="11" style="38" bestFit="1" customWidth="1"/>
    <col min="15" max="15" width="11.375" style="38" bestFit="1" customWidth="1"/>
    <col min="16" max="16" width="10.375" style="38" bestFit="1" customWidth="1"/>
    <col min="17" max="17" width="10.5" style="38" bestFit="1" customWidth="1"/>
    <col min="18" max="18" width="11.875" style="38" bestFit="1" customWidth="1"/>
    <col min="19" max="19" width="12" style="38" bestFit="1" customWidth="1"/>
    <col min="20" max="20" width="11" style="38" bestFit="1" customWidth="1"/>
    <col min="21" max="21" width="11.375" style="38" bestFit="1" customWidth="1"/>
    <col min="22" max="22" width="10.375" style="38" bestFit="1" customWidth="1"/>
    <col min="23" max="23" width="10.5" style="38" bestFit="1" customWidth="1"/>
    <col min="24" max="27" width="13.875" style="30" bestFit="1" customWidth="1"/>
    <col min="28" max="28" width="15.75" style="5" bestFit="1" customWidth="1"/>
    <col min="29" max="29" width="14.625" bestFit="1" customWidth="1"/>
    <col min="30" max="30" width="15.75" bestFit="1" customWidth="1"/>
    <col min="31" max="31" width="14.625" bestFit="1" customWidth="1"/>
    <col min="32" max="32" width="15.75" bestFit="1" customWidth="1"/>
    <col min="33" max="33" width="14.625" bestFit="1" customWidth="1"/>
    <col min="34" max="34" width="15.75" bestFit="1" customWidth="1"/>
    <col min="35" max="35" width="14.625" bestFit="1" customWidth="1"/>
    <col min="36" max="36" width="15.75" bestFit="1" customWidth="1"/>
    <col min="37" max="37" width="14.625" bestFit="1" customWidth="1"/>
    <col min="38" max="38" width="15.75" bestFit="1" customWidth="1"/>
    <col min="39" max="39" width="14.625" bestFit="1" customWidth="1"/>
    <col min="40" max="40" width="15.75" bestFit="1" customWidth="1"/>
    <col min="41" max="41" width="14.625" bestFit="1" customWidth="1"/>
    <col min="42" max="42" width="15.75" bestFit="1" customWidth="1"/>
    <col min="43" max="43" width="14.625" bestFit="1" customWidth="1"/>
    <col min="44" max="44" width="15.75" bestFit="1" customWidth="1"/>
    <col min="45" max="45" width="14.625" bestFit="1" customWidth="1"/>
    <col min="46" max="46" width="16.75" bestFit="1" customWidth="1"/>
    <col min="47" max="47" width="15.625" bestFit="1" customWidth="1"/>
    <col min="48" max="48" width="12" bestFit="1" customWidth="1"/>
    <col min="49" max="49" width="12.25" bestFit="1" customWidth="1"/>
    <col min="50" max="50" width="19"/>
    <col min="51" max="51" width="16.375" customWidth="1"/>
    <col min="52" max="52" width="19"/>
    <col min="53" max="53" width="13.875" style="51" bestFit="1" customWidth="1"/>
    <col min="54" max="54" width="16.125" bestFit="1" customWidth="1"/>
    <col min="55" max="55" width="8.875" style="1"/>
  </cols>
  <sheetData>
    <row r="1" spans="1:55" x14ac:dyDescent="0.25">
      <c r="A1" s="36" t="s">
        <v>102</v>
      </c>
      <c r="B1" s="36" t="s">
        <v>84</v>
      </c>
      <c r="C1" s="36" t="s">
        <v>83</v>
      </c>
      <c r="D1" s="36" t="s">
        <v>137</v>
      </c>
      <c r="E1" s="36" t="s">
        <v>4</v>
      </c>
      <c r="F1" s="36" t="s">
        <v>5</v>
      </c>
      <c r="G1" s="37" t="s">
        <v>136</v>
      </c>
      <c r="H1" s="52" t="s">
        <v>226</v>
      </c>
      <c r="I1" s="52" t="s">
        <v>227</v>
      </c>
      <c r="J1" s="36" t="s">
        <v>80</v>
      </c>
      <c r="K1" s="36" t="s">
        <v>81</v>
      </c>
      <c r="L1" s="36" t="s">
        <v>90</v>
      </c>
      <c r="M1" s="36" t="s">
        <v>91</v>
      </c>
      <c r="N1" s="36" t="s">
        <v>92</v>
      </c>
      <c r="O1" s="36" t="s">
        <v>93</v>
      </c>
      <c r="P1" s="36" t="s">
        <v>94</v>
      </c>
      <c r="Q1" s="36" t="s">
        <v>95</v>
      </c>
      <c r="R1" s="36" t="s">
        <v>96</v>
      </c>
      <c r="S1" s="36" t="s">
        <v>97</v>
      </c>
      <c r="T1" s="36" t="s">
        <v>98</v>
      </c>
      <c r="U1" s="36" t="s">
        <v>99</v>
      </c>
      <c r="V1" s="36" t="s">
        <v>100</v>
      </c>
      <c r="W1" s="36" t="s">
        <v>101</v>
      </c>
      <c r="X1" s="36" t="s">
        <v>122</v>
      </c>
      <c r="Y1" s="36" t="s">
        <v>123</v>
      </c>
      <c r="Z1" s="36" t="s">
        <v>124</v>
      </c>
      <c r="AA1" s="36" t="s">
        <v>125</v>
      </c>
      <c r="AB1" s="41" t="s">
        <v>138</v>
      </c>
      <c r="AC1" s="41" t="s">
        <v>139</v>
      </c>
      <c r="AD1" s="41" t="s">
        <v>140</v>
      </c>
      <c r="AE1" s="41" t="s">
        <v>141</v>
      </c>
      <c r="AF1" s="41" t="s">
        <v>142</v>
      </c>
      <c r="AG1" s="41" t="s">
        <v>143</v>
      </c>
      <c r="AH1" s="41" t="s">
        <v>144</v>
      </c>
      <c r="AI1" s="41" t="s">
        <v>145</v>
      </c>
      <c r="AJ1" s="41" t="s">
        <v>146</v>
      </c>
      <c r="AK1" s="41" t="s">
        <v>147</v>
      </c>
      <c r="AL1" s="41" t="s">
        <v>148</v>
      </c>
      <c r="AM1" s="41" t="s">
        <v>149</v>
      </c>
      <c r="AN1" s="41" t="s">
        <v>150</v>
      </c>
      <c r="AO1" s="41" t="s">
        <v>151</v>
      </c>
      <c r="AP1" s="41" t="s">
        <v>152</v>
      </c>
      <c r="AQ1" s="41" t="s">
        <v>153</v>
      </c>
      <c r="AR1" s="41" t="s">
        <v>154</v>
      </c>
      <c r="AS1" s="41" t="s">
        <v>155</v>
      </c>
      <c r="AT1" s="41" t="s">
        <v>156</v>
      </c>
      <c r="AU1" s="41" t="s">
        <v>157</v>
      </c>
      <c r="AV1" s="41" t="s">
        <v>160</v>
      </c>
      <c r="AW1" s="41" t="s">
        <v>158</v>
      </c>
      <c r="AX1" s="41" t="s">
        <v>223</v>
      </c>
      <c r="AY1" s="41" t="s">
        <v>159</v>
      </c>
      <c r="AZ1" s="41" t="s">
        <v>224</v>
      </c>
      <c r="BA1" s="41" t="s">
        <v>225</v>
      </c>
      <c r="BB1" s="41" t="s">
        <v>161</v>
      </c>
      <c r="BC1" s="41" t="s">
        <v>162</v>
      </c>
    </row>
    <row r="2" spans="1:55" x14ac:dyDescent="0.25">
      <c r="A2" s="4" t="s">
        <v>19</v>
      </c>
      <c r="B2" s="2" t="s">
        <v>118</v>
      </c>
      <c r="C2" s="2" t="s">
        <v>85</v>
      </c>
      <c r="D2" s="2" t="s">
        <v>0</v>
      </c>
      <c r="E2" s="2" t="s">
        <v>77</v>
      </c>
      <c r="F2" s="2">
        <v>1</v>
      </c>
      <c r="G2" s="2">
        <v>68</v>
      </c>
      <c r="H2" s="53" t="s">
        <v>228</v>
      </c>
      <c r="I2" s="53" t="s">
        <v>229</v>
      </c>
      <c r="J2" s="2">
        <v>2</v>
      </c>
      <c r="K2" s="2">
        <v>8</v>
      </c>
      <c r="L2" s="38">
        <v>0.100707</v>
      </c>
      <c r="M2" s="38">
        <v>5.6680000000000001E-2</v>
      </c>
      <c r="N2" s="38">
        <v>0</v>
      </c>
      <c r="O2" s="38">
        <v>0.99695400000000001</v>
      </c>
      <c r="P2" s="38">
        <v>0</v>
      </c>
      <c r="Q2" s="38">
        <v>0</v>
      </c>
      <c r="R2" s="38">
        <v>5.2631999999999998E-2</v>
      </c>
      <c r="S2" s="38">
        <v>0</v>
      </c>
      <c r="T2" s="38">
        <v>0</v>
      </c>
      <c r="U2" s="38">
        <v>0.98461500000000002</v>
      </c>
      <c r="V2" s="38">
        <v>3.3333000000000002E-2</v>
      </c>
      <c r="W2" s="38">
        <v>0</v>
      </c>
      <c r="X2" s="39">
        <f>(L2+O2)/2</f>
        <v>0.5488305</v>
      </c>
      <c r="Y2" s="39">
        <f>(M2+O2)/2</f>
        <v>0.52681699999999998</v>
      </c>
      <c r="Z2" s="39">
        <f>(L2+O2+(1-Q2))/3</f>
        <v>0.69922033333333333</v>
      </c>
      <c r="AA2" s="39">
        <f>(M2+O2+(1-Q2))/3</f>
        <v>0.68454466666666658</v>
      </c>
      <c r="AB2" s="42" t="s">
        <v>163</v>
      </c>
      <c r="AC2" s="42" t="s">
        <v>164</v>
      </c>
      <c r="AD2" s="42" t="s">
        <v>163</v>
      </c>
      <c r="AE2" s="42" t="s">
        <v>164</v>
      </c>
      <c r="AF2" s="42" t="s">
        <v>163</v>
      </c>
      <c r="AG2" s="42" t="s">
        <v>165</v>
      </c>
      <c r="AH2" s="42" t="s">
        <v>163</v>
      </c>
      <c r="AI2" s="42" t="s">
        <v>164</v>
      </c>
      <c r="AJ2" s="42" t="s">
        <v>163</v>
      </c>
      <c r="AK2" s="42" t="s">
        <v>165</v>
      </c>
      <c r="AL2" s="42" t="s">
        <v>163</v>
      </c>
      <c r="AM2" s="42" t="s">
        <v>165</v>
      </c>
      <c r="AN2" s="42" t="s">
        <v>163</v>
      </c>
      <c r="AO2" s="42" t="s">
        <v>165</v>
      </c>
      <c r="AP2" s="42" t="s">
        <v>163</v>
      </c>
      <c r="AQ2" s="42" t="s">
        <v>164</v>
      </c>
      <c r="AR2" s="42" t="s">
        <v>163</v>
      </c>
      <c r="AS2" s="42" t="s">
        <v>165</v>
      </c>
      <c r="AT2" s="42" t="s">
        <v>163</v>
      </c>
      <c r="AU2" s="42" t="s">
        <v>164</v>
      </c>
      <c r="AV2" s="42">
        <f>COUNTA(AB2,AD2,AF2,AH2,AJ2,AL2,AN2,AP2,AR2,AT2)</f>
        <v>10</v>
      </c>
      <c r="AW2" s="42">
        <v>10</v>
      </c>
      <c r="AX2" s="42"/>
      <c r="AY2" s="42">
        <f>COUNTIF(AB2:AU2,"C")</f>
        <v>10</v>
      </c>
      <c r="AZ2" s="42">
        <f>AY2/AV2</f>
        <v>1</v>
      </c>
      <c r="BA2" s="51">
        <f>AZ2-AX2</f>
        <v>1</v>
      </c>
      <c r="BB2" s="42" t="s">
        <v>166</v>
      </c>
      <c r="BC2" s="43" t="s">
        <v>167</v>
      </c>
    </row>
    <row r="3" spans="1:55" s="30" customFormat="1" x14ac:dyDescent="0.25">
      <c r="A3" s="4" t="s">
        <v>20</v>
      </c>
      <c r="B3" s="2" t="s">
        <v>118</v>
      </c>
      <c r="C3" s="2" t="s">
        <v>85</v>
      </c>
      <c r="D3" s="2" t="s">
        <v>1</v>
      </c>
      <c r="E3" s="2" t="s">
        <v>77</v>
      </c>
      <c r="F3" s="2">
        <v>1</v>
      </c>
      <c r="G3" s="2">
        <v>68</v>
      </c>
      <c r="H3" s="53" t="s">
        <v>228</v>
      </c>
      <c r="I3" s="53" t="s">
        <v>228</v>
      </c>
      <c r="J3" s="2">
        <v>2.5</v>
      </c>
      <c r="K3" s="2">
        <v>7.5</v>
      </c>
      <c r="L3" s="38">
        <v>2.2606000000000001E-2</v>
      </c>
      <c r="M3" s="38">
        <v>0.13031599999999999</v>
      </c>
      <c r="N3" s="38">
        <v>0</v>
      </c>
      <c r="O3" s="38">
        <v>0.45883099999999999</v>
      </c>
      <c r="P3" s="38">
        <v>0</v>
      </c>
      <c r="Q3" s="38">
        <v>4.032E-3</v>
      </c>
      <c r="R3" s="38">
        <v>0</v>
      </c>
      <c r="S3" s="38">
        <v>0</v>
      </c>
      <c r="T3" s="38">
        <v>0</v>
      </c>
      <c r="U3" s="38">
        <v>0.74324299999999999</v>
      </c>
      <c r="V3" s="38">
        <v>0</v>
      </c>
      <c r="W3" s="38">
        <v>0.55000000000000004</v>
      </c>
      <c r="X3" s="39">
        <f>(L3+O3)/2</f>
        <v>0.2407185</v>
      </c>
      <c r="Y3" s="39">
        <f>(M3+O3)/2</f>
        <v>0.29457349999999999</v>
      </c>
      <c r="Z3" s="39">
        <f>(L3+O3+(1-Q3))/3</f>
        <v>0.49246833333333334</v>
      </c>
      <c r="AA3" s="39">
        <f>(M3+O3+(1-Q3))/3</f>
        <v>0.52837166666666668</v>
      </c>
      <c r="AB3" s="42" t="s">
        <v>168</v>
      </c>
      <c r="AC3" s="42" t="s">
        <v>165</v>
      </c>
      <c r="AD3" s="42" t="s">
        <v>163</v>
      </c>
      <c r="AE3" s="42" t="s">
        <v>164</v>
      </c>
      <c r="AF3" s="42" t="s">
        <v>163</v>
      </c>
      <c r="AG3" s="42" t="s">
        <v>164</v>
      </c>
      <c r="AH3" s="42" t="s">
        <v>163</v>
      </c>
      <c r="AI3" s="42" t="s">
        <v>164</v>
      </c>
      <c r="AJ3" s="42" t="s">
        <v>163</v>
      </c>
      <c r="AK3" s="42" t="s">
        <v>165</v>
      </c>
      <c r="AL3" s="42" t="s">
        <v>163</v>
      </c>
      <c r="AM3" s="42" t="s">
        <v>165</v>
      </c>
      <c r="AN3" s="42" t="s">
        <v>163</v>
      </c>
      <c r="AO3" s="42" t="s">
        <v>165</v>
      </c>
      <c r="AP3" s="42" t="s">
        <v>163</v>
      </c>
      <c r="AQ3" s="42" t="s">
        <v>164</v>
      </c>
      <c r="AR3" s="42" t="s">
        <v>163</v>
      </c>
      <c r="AS3" s="42" t="s">
        <v>165</v>
      </c>
      <c r="AT3" s="42" t="s">
        <v>163</v>
      </c>
      <c r="AU3" s="42" t="s">
        <v>165</v>
      </c>
      <c r="AV3" s="42">
        <f>COUNTA(AB3,AD3,AF3,AH3,AJ3,AL3,AN3,AP3,AR3,AT3)</f>
        <v>10</v>
      </c>
      <c r="AW3" s="42">
        <v>9</v>
      </c>
      <c r="AX3" s="42"/>
      <c r="AY3" s="42">
        <f>COUNTIF(AB3:AU3,"C")</f>
        <v>9</v>
      </c>
      <c r="AZ3" s="42">
        <f>AY3/AV3</f>
        <v>0.9</v>
      </c>
      <c r="BA3" s="51">
        <f>AZ3-AX3</f>
        <v>0.9</v>
      </c>
      <c r="BB3" s="42" t="s">
        <v>166</v>
      </c>
      <c r="BC3" s="44"/>
    </row>
    <row r="4" spans="1:55" s="30" customFormat="1" x14ac:dyDescent="0.25">
      <c r="A4" s="4" t="s">
        <v>13</v>
      </c>
      <c r="B4" s="2" t="s">
        <v>117</v>
      </c>
      <c r="C4" s="2" t="s">
        <v>85</v>
      </c>
      <c r="D4" s="2" t="s">
        <v>1</v>
      </c>
      <c r="E4" s="2" t="s">
        <v>77</v>
      </c>
      <c r="F4" s="2">
        <v>1</v>
      </c>
      <c r="G4" s="2">
        <v>75</v>
      </c>
      <c r="H4" s="53" t="s">
        <v>230</v>
      </c>
      <c r="I4" s="53" t="s">
        <v>228</v>
      </c>
      <c r="J4" s="2">
        <v>2</v>
      </c>
      <c r="K4" s="2">
        <v>12.5</v>
      </c>
      <c r="L4" s="38">
        <v>0.32472299999999998</v>
      </c>
      <c r="M4" s="38">
        <v>0.43003400000000003</v>
      </c>
      <c r="N4" s="38">
        <v>5.4688000000000001E-2</v>
      </c>
      <c r="O4" s="38">
        <v>0.33173799999999998</v>
      </c>
      <c r="P4" s="38">
        <v>6.8490000000000001E-3</v>
      </c>
      <c r="Q4" s="38">
        <v>6.9444000000000006E-2</v>
      </c>
      <c r="R4" s="38">
        <v>0.55714300000000005</v>
      </c>
      <c r="S4" s="38">
        <v>0.82926800000000001</v>
      </c>
      <c r="T4" s="38">
        <v>0</v>
      </c>
      <c r="U4" s="38">
        <v>0.96666700000000005</v>
      </c>
      <c r="V4" s="38">
        <v>0.140351</v>
      </c>
      <c r="W4" s="38">
        <v>0</v>
      </c>
      <c r="X4" s="39">
        <f>(L4+O4)/2</f>
        <v>0.32823049999999998</v>
      </c>
      <c r="Y4" s="39">
        <f>(M4+O4)/2</f>
        <v>0.380886</v>
      </c>
      <c r="Z4" s="39">
        <f>(L4+O4+(1-Q4))/3</f>
        <v>0.5290056666666666</v>
      </c>
      <c r="AA4" s="39">
        <f>(M4+O4+(1-Q4))/3</f>
        <v>0.56410933333333324</v>
      </c>
      <c r="AB4" s="42" t="s">
        <v>163</v>
      </c>
      <c r="AC4" s="42" t="s">
        <v>164</v>
      </c>
      <c r="AD4" s="42" t="s">
        <v>163</v>
      </c>
      <c r="AE4" s="42" t="s">
        <v>165</v>
      </c>
      <c r="AF4" s="42" t="s">
        <v>163</v>
      </c>
      <c r="AG4" s="42" t="s">
        <v>165</v>
      </c>
      <c r="AH4" s="42" t="s">
        <v>163</v>
      </c>
      <c r="AI4" s="42" t="s">
        <v>165</v>
      </c>
      <c r="AJ4" s="42" t="s">
        <v>163</v>
      </c>
      <c r="AK4" s="42" t="s">
        <v>165</v>
      </c>
      <c r="AL4" s="42" t="s">
        <v>163</v>
      </c>
      <c r="AM4" s="42" t="s">
        <v>164</v>
      </c>
      <c r="AN4" s="42" t="s">
        <v>163</v>
      </c>
      <c r="AO4" s="42" t="s">
        <v>165</v>
      </c>
      <c r="AP4" s="42" t="s">
        <v>163</v>
      </c>
      <c r="AQ4" s="42" t="s">
        <v>165</v>
      </c>
      <c r="AR4" s="42" t="s">
        <v>163</v>
      </c>
      <c r="AS4" s="42" t="s">
        <v>165</v>
      </c>
      <c r="AT4" s="42" t="s">
        <v>168</v>
      </c>
      <c r="AU4" s="42" t="s">
        <v>164</v>
      </c>
      <c r="AV4" s="42">
        <f>COUNTA(AB4,AD4,AF4,AH4,AJ4,AL4,AN4,AP4,AR4,AT4)</f>
        <v>10</v>
      </c>
      <c r="AW4" s="42">
        <v>9</v>
      </c>
      <c r="AX4" s="42"/>
      <c r="AY4" s="42">
        <f>COUNTIF(AB4:AU4,"C")</f>
        <v>9</v>
      </c>
      <c r="AZ4" s="42">
        <f>AY4/AV4</f>
        <v>0.9</v>
      </c>
      <c r="BA4" s="51">
        <f>AZ4-AX4</f>
        <v>0.9</v>
      </c>
      <c r="BB4" s="42" t="s">
        <v>166</v>
      </c>
      <c r="BC4" s="43" t="s">
        <v>169</v>
      </c>
    </row>
    <row r="5" spans="1:55" s="30" customFormat="1" x14ac:dyDescent="0.25">
      <c r="A5" s="4" t="s">
        <v>14</v>
      </c>
      <c r="B5" s="2" t="s">
        <v>117</v>
      </c>
      <c r="C5" s="2" t="s">
        <v>85</v>
      </c>
      <c r="D5" s="2" t="s">
        <v>0</v>
      </c>
      <c r="E5" s="2" t="s">
        <v>77</v>
      </c>
      <c r="F5" s="2">
        <v>1</v>
      </c>
      <c r="G5" s="2">
        <v>73</v>
      </c>
      <c r="H5" s="53" t="s">
        <v>228</v>
      </c>
      <c r="I5" s="53" t="s">
        <v>228</v>
      </c>
      <c r="J5" s="2">
        <v>2.5</v>
      </c>
      <c r="K5" s="2">
        <v>11</v>
      </c>
      <c r="L5" s="38">
        <v>8.1632999999999997E-2</v>
      </c>
      <c r="M5" s="38">
        <v>8.0087000000000005E-2</v>
      </c>
      <c r="N5" s="38">
        <v>0</v>
      </c>
      <c r="O5" s="38">
        <v>0.72815099999999999</v>
      </c>
      <c r="P5" s="38">
        <v>0.14754100000000001</v>
      </c>
      <c r="Q5" s="38">
        <v>0.30357099999999998</v>
      </c>
      <c r="R5" s="38">
        <v>0.22137399999999999</v>
      </c>
      <c r="S5" s="38">
        <v>8.3333000000000004E-2</v>
      </c>
      <c r="T5" s="38">
        <v>0</v>
      </c>
      <c r="U5" s="38">
        <v>0.84291199999999999</v>
      </c>
      <c r="V5" s="38">
        <v>0.61538499999999996</v>
      </c>
      <c r="W5" s="38">
        <v>0.69696999999999998</v>
      </c>
      <c r="X5" s="39">
        <f>(L5+O5)/2</f>
        <v>0.40489199999999997</v>
      </c>
      <c r="Y5" s="39">
        <f>(M5+O5)/2</f>
        <v>0.40411900000000001</v>
      </c>
      <c r="Z5" s="39">
        <f>(L5+O5+(1-Q5))/3</f>
        <v>0.50207099999999993</v>
      </c>
      <c r="AA5" s="39">
        <f>(M5+O5+(1-Q5))/3</f>
        <v>0.50155566666666662</v>
      </c>
      <c r="AB5" s="42" t="s">
        <v>163</v>
      </c>
      <c r="AC5" s="42" t="s">
        <v>165</v>
      </c>
      <c r="AD5" s="42" t="s">
        <v>163</v>
      </c>
      <c r="AE5" s="42" t="s">
        <v>164</v>
      </c>
      <c r="AF5" s="42" t="s">
        <v>163</v>
      </c>
      <c r="AG5" s="42" t="s">
        <v>164</v>
      </c>
      <c r="AH5" s="42" t="s">
        <v>163</v>
      </c>
      <c r="AI5" s="42" t="s">
        <v>164</v>
      </c>
      <c r="AJ5" s="42" t="s">
        <v>163</v>
      </c>
      <c r="AK5" s="42" t="s">
        <v>164</v>
      </c>
      <c r="AL5" s="42" t="s">
        <v>163</v>
      </c>
      <c r="AM5" s="42" t="s">
        <v>165</v>
      </c>
      <c r="AN5" s="42" t="s">
        <v>163</v>
      </c>
      <c r="AO5" s="42" t="s">
        <v>165</v>
      </c>
      <c r="AP5" s="42" t="s">
        <v>163</v>
      </c>
      <c r="AQ5" s="42" t="s">
        <v>164</v>
      </c>
      <c r="AR5" s="45"/>
      <c r="AS5" s="45"/>
      <c r="AT5" s="45"/>
      <c r="AU5" s="45"/>
      <c r="AV5" s="42">
        <f>COUNTA(AB5,AD5,AF5,AH5,AJ5,AL5,AN5,AP5,AR5,AT5)</f>
        <v>8</v>
      </c>
      <c r="AW5" s="42">
        <v>8</v>
      </c>
      <c r="AX5" s="42"/>
      <c r="AY5" s="42">
        <f>COUNTIF(AB5:AU5,"C")</f>
        <v>8</v>
      </c>
      <c r="AZ5" s="42">
        <f>AY5/AV5</f>
        <v>1</v>
      </c>
      <c r="BA5" s="51">
        <f>AZ5-AX5</f>
        <v>1</v>
      </c>
      <c r="BB5" s="42" t="s">
        <v>170</v>
      </c>
      <c r="BC5" s="44"/>
    </row>
    <row r="6" spans="1:55" x14ac:dyDescent="0.25">
      <c r="A6" s="4" t="s">
        <v>25</v>
      </c>
      <c r="B6" s="2" t="s">
        <v>120</v>
      </c>
      <c r="C6" s="2" t="s">
        <v>85</v>
      </c>
      <c r="D6" s="2" t="s">
        <v>1</v>
      </c>
      <c r="E6" s="2" t="s">
        <v>77</v>
      </c>
      <c r="F6" s="2">
        <v>2</v>
      </c>
      <c r="G6" s="2">
        <v>54</v>
      </c>
      <c r="H6" s="53" t="s">
        <v>228</v>
      </c>
      <c r="I6" s="53" t="s">
        <v>228</v>
      </c>
      <c r="J6" s="2">
        <v>2</v>
      </c>
      <c r="K6" s="2">
        <v>6.5</v>
      </c>
      <c r="L6" s="38">
        <v>0.45441199999999998</v>
      </c>
      <c r="M6" s="38">
        <v>6.8464999999999998E-2</v>
      </c>
      <c r="N6" s="38">
        <v>0</v>
      </c>
      <c r="O6" s="38">
        <v>0.74705900000000003</v>
      </c>
      <c r="P6" s="38">
        <v>0.19148899999999999</v>
      </c>
      <c r="Q6" s="38">
        <v>0.27867900000000001</v>
      </c>
      <c r="R6" s="38">
        <v>0.55000000000000004</v>
      </c>
      <c r="S6" s="38">
        <v>4.3478000000000003E-2</v>
      </c>
      <c r="T6" s="38">
        <v>0</v>
      </c>
      <c r="U6" s="38">
        <v>0.80740699999999999</v>
      </c>
      <c r="V6" s="38">
        <v>0.60493799999999998</v>
      </c>
      <c r="W6" s="38">
        <v>0.83428599999999997</v>
      </c>
      <c r="X6" s="39">
        <f>(L6+O6)/2</f>
        <v>0.60073549999999998</v>
      </c>
      <c r="Y6" s="39">
        <f>(M6+O6)/2</f>
        <v>0.40776200000000001</v>
      </c>
      <c r="Z6" s="39">
        <f>(L6+O6+(1-Q6))/3</f>
        <v>0.64093066666666665</v>
      </c>
      <c r="AA6" s="39">
        <f>(M6+O6+(1-Q6))/3</f>
        <v>0.51228166666666664</v>
      </c>
      <c r="AB6" s="42" t="s">
        <v>163</v>
      </c>
      <c r="AC6" s="42" t="s">
        <v>165</v>
      </c>
      <c r="AD6" s="42" t="s">
        <v>163</v>
      </c>
      <c r="AE6" s="42" t="s">
        <v>165</v>
      </c>
      <c r="AF6" s="42" t="s">
        <v>163</v>
      </c>
      <c r="AG6" s="42" t="s">
        <v>164</v>
      </c>
      <c r="AH6" s="42" t="s">
        <v>163</v>
      </c>
      <c r="AI6" s="42" t="s">
        <v>164</v>
      </c>
      <c r="AJ6" s="42" t="s">
        <v>171</v>
      </c>
      <c r="AK6" s="42" t="s">
        <v>164</v>
      </c>
      <c r="AL6" s="42" t="s">
        <v>163</v>
      </c>
      <c r="AM6" s="42" t="s">
        <v>165</v>
      </c>
      <c r="AN6" s="42" t="s">
        <v>171</v>
      </c>
      <c r="AO6" s="42" t="s">
        <v>165</v>
      </c>
      <c r="AP6" s="42" t="s">
        <v>163</v>
      </c>
      <c r="AQ6" s="42" t="s">
        <v>165</v>
      </c>
      <c r="AR6" s="42" t="s">
        <v>163</v>
      </c>
      <c r="AS6" s="42" t="s">
        <v>165</v>
      </c>
      <c r="AT6" s="42" t="s">
        <v>163</v>
      </c>
      <c r="AU6" s="42" t="s">
        <v>164</v>
      </c>
      <c r="AV6" s="42">
        <f>COUNTA(AB6,AD6,AF6,AH6,AJ6,AL6,AN6,AP6,AR6,AT6)</f>
        <v>10</v>
      </c>
      <c r="AW6" s="42">
        <v>8</v>
      </c>
      <c r="AX6" s="42"/>
      <c r="AY6" s="42">
        <f>COUNTIF(AB6:AU6,"C")</f>
        <v>8</v>
      </c>
      <c r="AZ6" s="42">
        <f>AY6/AV6</f>
        <v>0.8</v>
      </c>
      <c r="BA6" s="51">
        <f>AZ6-AX6</f>
        <v>0.8</v>
      </c>
      <c r="BB6" s="42" t="s">
        <v>166</v>
      </c>
      <c r="BC6" s="43" t="s">
        <v>172</v>
      </c>
    </row>
    <row r="7" spans="1:55" x14ac:dyDescent="0.25">
      <c r="A7" s="4" t="s">
        <v>26</v>
      </c>
      <c r="B7" s="2" t="s">
        <v>120</v>
      </c>
      <c r="C7" s="2" t="s">
        <v>85</v>
      </c>
      <c r="D7" s="2" t="s">
        <v>1</v>
      </c>
      <c r="E7" s="2" t="s">
        <v>77</v>
      </c>
      <c r="F7" s="2">
        <v>3</v>
      </c>
      <c r="G7" s="2">
        <v>28</v>
      </c>
      <c r="H7" s="53" t="s">
        <v>228</v>
      </c>
      <c r="I7" s="53" t="s">
        <v>228</v>
      </c>
      <c r="J7" s="2">
        <v>2</v>
      </c>
      <c r="K7" s="2">
        <v>7</v>
      </c>
      <c r="L7" s="38">
        <v>0.111111</v>
      </c>
      <c r="M7" s="38">
        <v>0</v>
      </c>
      <c r="N7" s="38">
        <v>0</v>
      </c>
      <c r="O7" s="38">
        <v>0.47528500000000001</v>
      </c>
      <c r="P7" s="38">
        <v>0</v>
      </c>
      <c r="Q7" s="38">
        <v>0.10231</v>
      </c>
      <c r="R7" s="38">
        <v>0</v>
      </c>
      <c r="S7" s="38">
        <v>0</v>
      </c>
      <c r="T7" s="38">
        <v>0</v>
      </c>
      <c r="U7" s="38">
        <v>0.982456</v>
      </c>
      <c r="V7" s="38">
        <v>0.14516100000000001</v>
      </c>
      <c r="W7" s="38">
        <v>0.221053</v>
      </c>
      <c r="X7" s="39">
        <f>(L7+O7)/2</f>
        <v>0.29319800000000001</v>
      </c>
      <c r="Y7" s="39">
        <f>(M7+O7)/2</f>
        <v>0.23764250000000001</v>
      </c>
      <c r="Z7" s="39">
        <f>(L7+O7+(1-Q7))/3</f>
        <v>0.49469533333333332</v>
      </c>
      <c r="AA7" s="39">
        <f>(M7+O7+(1-Q7))/3</f>
        <v>0.45765833333333333</v>
      </c>
      <c r="AB7" s="42" t="s">
        <v>163</v>
      </c>
      <c r="AC7" s="42" t="s">
        <v>165</v>
      </c>
      <c r="AD7" s="42" t="s">
        <v>163</v>
      </c>
      <c r="AE7" s="42" t="s">
        <v>165</v>
      </c>
      <c r="AF7" s="42" t="s">
        <v>163</v>
      </c>
      <c r="AG7" s="42" t="s">
        <v>165</v>
      </c>
      <c r="AH7" s="42" t="s">
        <v>163</v>
      </c>
      <c r="AI7" s="42" t="s">
        <v>165</v>
      </c>
      <c r="AJ7" s="42" t="s">
        <v>163</v>
      </c>
      <c r="AK7" s="42" t="s">
        <v>164</v>
      </c>
      <c r="AL7" s="42" t="s">
        <v>163</v>
      </c>
      <c r="AM7" s="42" t="s">
        <v>164</v>
      </c>
      <c r="AN7" s="42" t="s">
        <v>163</v>
      </c>
      <c r="AO7" s="42" t="s">
        <v>165</v>
      </c>
      <c r="AP7" s="42" t="s">
        <v>171</v>
      </c>
      <c r="AQ7" s="42" t="s">
        <v>164</v>
      </c>
      <c r="AR7" s="42" t="s">
        <v>163</v>
      </c>
      <c r="AS7" s="42" t="s">
        <v>165</v>
      </c>
      <c r="AT7" s="42" t="s">
        <v>163</v>
      </c>
      <c r="AU7" s="42" t="s">
        <v>164</v>
      </c>
      <c r="AV7" s="42">
        <f>COUNTA(AB7,AD7,AF7,AH7,AJ7,AL7,AN7,AP7,AR7,AT7)</f>
        <v>10</v>
      </c>
      <c r="AW7" s="42">
        <v>9</v>
      </c>
      <c r="AX7" s="42"/>
      <c r="AY7" s="42">
        <f>COUNTIF(AB7:AU7,"C")</f>
        <v>9</v>
      </c>
      <c r="AZ7" s="42">
        <f>AY7/AV7</f>
        <v>0.9</v>
      </c>
      <c r="BA7" s="51">
        <f>AZ7-AX7</f>
        <v>0.9</v>
      </c>
      <c r="BB7" s="42" t="s">
        <v>166</v>
      </c>
      <c r="BC7" s="43" t="s">
        <v>173</v>
      </c>
    </row>
    <row r="8" spans="1:55" x14ac:dyDescent="0.25">
      <c r="A8" s="4" t="s">
        <v>27</v>
      </c>
      <c r="B8" s="2" t="s">
        <v>120</v>
      </c>
      <c r="C8" s="2" t="s">
        <v>85</v>
      </c>
      <c r="D8" s="2" t="s">
        <v>1</v>
      </c>
      <c r="E8" s="2" t="s">
        <v>77</v>
      </c>
      <c r="F8" s="2">
        <v>3</v>
      </c>
      <c r="G8" s="2">
        <v>23</v>
      </c>
      <c r="H8" s="53" t="s">
        <v>228</v>
      </c>
      <c r="I8" s="53" t="s">
        <v>228</v>
      </c>
      <c r="J8" s="2">
        <v>1</v>
      </c>
      <c r="K8" s="2">
        <v>10</v>
      </c>
      <c r="L8" s="38">
        <v>0.136292</v>
      </c>
      <c r="M8" s="38">
        <v>0.140759</v>
      </c>
      <c r="N8" s="38">
        <v>2.8445999999999999E-2</v>
      </c>
      <c r="O8" s="38">
        <v>0.385604</v>
      </c>
      <c r="P8" s="38">
        <v>0.15582499999999999</v>
      </c>
      <c r="Q8" s="38">
        <v>0.41746499999999997</v>
      </c>
      <c r="R8" s="38">
        <v>0.14851500000000001</v>
      </c>
      <c r="S8" s="38">
        <v>0</v>
      </c>
      <c r="T8" s="38">
        <v>0</v>
      </c>
      <c r="U8" s="38">
        <v>0.60493799999999998</v>
      </c>
      <c r="V8" s="38">
        <v>8.9289999999999994E-3</v>
      </c>
      <c r="W8" s="38">
        <v>0.58219200000000004</v>
      </c>
      <c r="X8" s="39">
        <f>(L8+O8)/2</f>
        <v>0.26094800000000001</v>
      </c>
      <c r="Y8" s="39">
        <f>(M8+O8)/2</f>
        <v>0.26318150000000001</v>
      </c>
      <c r="Z8" s="39">
        <f>(L8+O8+(1-Q8))/3</f>
        <v>0.36814366666666665</v>
      </c>
      <c r="AA8" s="39">
        <f>(M8+O8+(1-Q8))/3</f>
        <v>0.36963266666666666</v>
      </c>
      <c r="AB8" s="42" t="s">
        <v>163</v>
      </c>
      <c r="AC8" s="42" t="s">
        <v>165</v>
      </c>
      <c r="AD8" s="42" t="s">
        <v>163</v>
      </c>
      <c r="AE8" s="42" t="s">
        <v>165</v>
      </c>
      <c r="AF8" s="42" t="s">
        <v>163</v>
      </c>
      <c r="AG8" s="42" t="s">
        <v>165</v>
      </c>
      <c r="AH8" s="42" t="s">
        <v>163</v>
      </c>
      <c r="AI8" s="42" t="s">
        <v>165</v>
      </c>
      <c r="AJ8" s="42" t="s">
        <v>163</v>
      </c>
      <c r="AK8" s="42" t="s">
        <v>164</v>
      </c>
      <c r="AL8" s="42" t="s">
        <v>163</v>
      </c>
      <c r="AM8" s="42" t="s">
        <v>164</v>
      </c>
      <c r="AN8" s="42" t="s">
        <v>163</v>
      </c>
      <c r="AO8" s="42" t="s">
        <v>164</v>
      </c>
      <c r="AP8" s="42" t="s">
        <v>163</v>
      </c>
      <c r="AQ8" s="42" t="s">
        <v>164</v>
      </c>
      <c r="AR8" s="42" t="s">
        <v>163</v>
      </c>
      <c r="AS8" s="42" t="s">
        <v>164</v>
      </c>
      <c r="AT8" s="42" t="s">
        <v>163</v>
      </c>
      <c r="AU8" s="42" t="s">
        <v>164</v>
      </c>
      <c r="AV8" s="42">
        <f>COUNTA(AB8,AD8,AF8,AH8,AJ8,AL8,AN8,AP8,AR8,AT8)</f>
        <v>10</v>
      </c>
      <c r="AW8" s="42">
        <v>10</v>
      </c>
      <c r="AX8" s="42"/>
      <c r="AY8" s="42">
        <f>COUNTIF(AB8:AU8,"C")</f>
        <v>10</v>
      </c>
      <c r="AZ8" s="42">
        <f>AY8/AV8</f>
        <v>1</v>
      </c>
      <c r="BA8" s="51">
        <f>AZ8-AX8</f>
        <v>1</v>
      </c>
      <c r="BB8" s="42" t="s">
        <v>166</v>
      </c>
      <c r="BC8" s="43" t="s">
        <v>174</v>
      </c>
    </row>
    <row r="9" spans="1:55" x14ac:dyDescent="0.25">
      <c r="A9" s="4" t="s">
        <v>28</v>
      </c>
      <c r="B9" s="2" t="s">
        <v>10</v>
      </c>
      <c r="C9" s="2" t="s">
        <v>85</v>
      </c>
      <c r="D9" s="2" t="s">
        <v>1</v>
      </c>
      <c r="E9" s="2" t="s">
        <v>77</v>
      </c>
      <c r="F9" s="2">
        <v>2</v>
      </c>
      <c r="G9" s="2">
        <v>52</v>
      </c>
      <c r="H9" s="53" t="s">
        <v>228</v>
      </c>
      <c r="I9" s="53" t="s">
        <v>228</v>
      </c>
      <c r="J9" s="2">
        <v>2.5</v>
      </c>
      <c r="K9" s="2">
        <v>11</v>
      </c>
      <c r="L9" s="38">
        <v>0.51114400000000004</v>
      </c>
      <c r="M9" s="38">
        <v>0.50543099999999996</v>
      </c>
      <c r="N9" s="38">
        <v>0.13942299999999999</v>
      </c>
      <c r="O9" s="38">
        <v>0.45469900000000002</v>
      </c>
      <c r="P9" s="38">
        <v>5.8427E-2</v>
      </c>
      <c r="Q9" s="38">
        <v>0.24667500000000001</v>
      </c>
      <c r="R9" s="38">
        <v>0.95918400000000004</v>
      </c>
      <c r="S9" s="38">
        <v>0.9</v>
      </c>
      <c r="T9" s="38">
        <v>0.245283</v>
      </c>
      <c r="U9" s="38">
        <v>0.94148900000000002</v>
      </c>
      <c r="V9" s="38">
        <v>0.38297900000000001</v>
      </c>
      <c r="W9" s="38">
        <v>0.35833300000000001</v>
      </c>
      <c r="X9" s="39">
        <f>(L9+O9)/2</f>
        <v>0.4829215</v>
      </c>
      <c r="Y9" s="39">
        <f>(M9+O9)/2</f>
        <v>0.48006499999999996</v>
      </c>
      <c r="Z9" s="39">
        <f>(L9+O9+(1-Q9))/3</f>
        <v>0.57305600000000001</v>
      </c>
      <c r="AA9" s="39">
        <f>(M9+O9+(1-Q9))/3</f>
        <v>0.57115166666666661</v>
      </c>
      <c r="AB9" s="42" t="s">
        <v>163</v>
      </c>
      <c r="AC9" s="42" t="s">
        <v>164</v>
      </c>
      <c r="AD9" s="42" t="s">
        <v>163</v>
      </c>
      <c r="AE9" s="42" t="s">
        <v>164</v>
      </c>
      <c r="AF9" s="42" t="s">
        <v>163</v>
      </c>
      <c r="AG9" s="42" t="s">
        <v>165</v>
      </c>
      <c r="AH9" s="42" t="s">
        <v>163</v>
      </c>
      <c r="AI9" s="42" t="s">
        <v>164</v>
      </c>
      <c r="AJ9" s="42" t="s">
        <v>163</v>
      </c>
      <c r="AK9" s="42" t="s">
        <v>165</v>
      </c>
      <c r="AL9" s="42" t="s">
        <v>163</v>
      </c>
      <c r="AM9" s="42" t="s">
        <v>165</v>
      </c>
      <c r="AN9" s="42" t="s">
        <v>163</v>
      </c>
      <c r="AO9" s="42" t="s">
        <v>164</v>
      </c>
      <c r="AP9" s="42" t="s">
        <v>163</v>
      </c>
      <c r="AQ9" s="42" t="s">
        <v>164</v>
      </c>
      <c r="AR9" s="42" t="s">
        <v>163</v>
      </c>
      <c r="AS9" s="42" t="s">
        <v>165</v>
      </c>
      <c r="AT9" s="42" t="s">
        <v>163</v>
      </c>
      <c r="AU9" s="42" t="s">
        <v>165</v>
      </c>
      <c r="AV9" s="42">
        <f>COUNTA(AB9,AD9,AF9,AH9,AJ9,AL9,AN9,AP9,AR9,AT9)</f>
        <v>10</v>
      </c>
      <c r="AW9" s="42">
        <v>10</v>
      </c>
      <c r="AX9" s="42"/>
      <c r="AY9" s="42">
        <f>COUNTIF(AB9:AU9,"C")</f>
        <v>10</v>
      </c>
      <c r="AZ9" s="42">
        <f>AY9/AV9</f>
        <v>1</v>
      </c>
      <c r="BA9" s="51">
        <f>AZ9-AX9</f>
        <v>1</v>
      </c>
      <c r="BB9" s="42" t="s">
        <v>166</v>
      </c>
      <c r="BC9" s="43" t="s">
        <v>175</v>
      </c>
    </row>
    <row r="10" spans="1:55" x14ac:dyDescent="0.25">
      <c r="A10" s="4" t="s">
        <v>32</v>
      </c>
      <c r="B10" s="2" t="s">
        <v>10</v>
      </c>
      <c r="C10" s="2" t="s">
        <v>85</v>
      </c>
      <c r="D10" s="2" t="s">
        <v>1</v>
      </c>
      <c r="E10" s="2" t="s">
        <v>77</v>
      </c>
      <c r="F10" s="2">
        <v>2</v>
      </c>
      <c r="G10" s="2">
        <v>58</v>
      </c>
      <c r="H10" s="53" t="s">
        <v>231</v>
      </c>
      <c r="I10" s="53" t="s">
        <v>229</v>
      </c>
      <c r="J10" s="2">
        <v>1</v>
      </c>
      <c r="K10" s="2">
        <v>12</v>
      </c>
      <c r="L10" s="38">
        <v>0.23277200000000001</v>
      </c>
      <c r="M10" s="38">
        <v>0.122391</v>
      </c>
      <c r="N10" s="38">
        <v>4.3099999999999996E-3</v>
      </c>
      <c r="O10" s="38">
        <v>0.478045</v>
      </c>
      <c r="P10" s="38">
        <v>0.20763699999999999</v>
      </c>
      <c r="Q10" s="38">
        <v>0.388102</v>
      </c>
      <c r="R10" s="38">
        <v>0.432</v>
      </c>
      <c r="S10" s="38">
        <v>0.37894699999999998</v>
      </c>
      <c r="T10" s="38">
        <v>0</v>
      </c>
      <c r="U10" s="38">
        <v>0.66216200000000003</v>
      </c>
      <c r="V10" s="38">
        <v>0.132075</v>
      </c>
      <c r="W10" s="38">
        <v>0</v>
      </c>
      <c r="X10" s="39">
        <f>(L10+O10)/2</f>
        <v>0.35540850000000002</v>
      </c>
      <c r="Y10" s="39">
        <f>(M10+O10)/2</f>
        <v>0.30021799999999998</v>
      </c>
      <c r="Z10" s="39">
        <f>(L10+O10+(1-Q10))/3</f>
        <v>0.44090500000000005</v>
      </c>
      <c r="AA10" s="39">
        <f>(M10+O10+(1-Q10))/3</f>
        <v>0.40411133333333332</v>
      </c>
      <c r="AB10" s="42" t="s">
        <v>163</v>
      </c>
      <c r="AC10" s="42" t="s">
        <v>164</v>
      </c>
      <c r="AD10" s="42" t="s">
        <v>163</v>
      </c>
      <c r="AE10" s="42" t="s">
        <v>165</v>
      </c>
      <c r="AF10" s="42" t="s">
        <v>163</v>
      </c>
      <c r="AG10" s="42" t="s">
        <v>165</v>
      </c>
      <c r="AH10" s="42" t="s">
        <v>163</v>
      </c>
      <c r="AI10" s="42" t="s">
        <v>165</v>
      </c>
      <c r="AJ10" s="42" t="s">
        <v>163</v>
      </c>
      <c r="AK10" s="42" t="s">
        <v>164</v>
      </c>
      <c r="AL10" s="42" t="s">
        <v>163</v>
      </c>
      <c r="AM10" s="42" t="s">
        <v>164</v>
      </c>
      <c r="AN10" s="42" t="s">
        <v>163</v>
      </c>
      <c r="AO10" s="42" t="s">
        <v>165</v>
      </c>
      <c r="AP10" s="42" t="s">
        <v>163</v>
      </c>
      <c r="AQ10" s="42" t="s">
        <v>165</v>
      </c>
      <c r="AR10" s="42" t="s">
        <v>163</v>
      </c>
      <c r="AS10" s="42" t="s">
        <v>165</v>
      </c>
      <c r="AT10" s="42" t="s">
        <v>163</v>
      </c>
      <c r="AU10" s="42" t="s">
        <v>165</v>
      </c>
      <c r="AV10" s="42">
        <f>COUNTA(AB10,AD10,AF10,AH10,AJ10,AL10,AN10,AP10,AR10,AT10)</f>
        <v>10</v>
      </c>
      <c r="AW10" s="42">
        <v>10</v>
      </c>
      <c r="AX10" s="42"/>
      <c r="AY10" s="42">
        <f>COUNTIF(AB10:AU10,"C")</f>
        <v>10</v>
      </c>
      <c r="AZ10" s="42">
        <f>AY10/AV10</f>
        <v>1</v>
      </c>
      <c r="BA10" s="51">
        <f>AZ10-AX10</f>
        <v>1</v>
      </c>
      <c r="BB10" s="42" t="s">
        <v>166</v>
      </c>
      <c r="BC10" s="43" t="s">
        <v>176</v>
      </c>
    </row>
    <row r="11" spans="1:55" x14ac:dyDescent="0.25">
      <c r="A11" s="4" t="s">
        <v>11</v>
      </c>
      <c r="B11" s="2" t="s">
        <v>10</v>
      </c>
      <c r="C11" s="2" t="s">
        <v>85</v>
      </c>
      <c r="D11" s="2" t="s">
        <v>1</v>
      </c>
      <c r="E11" s="2" t="s">
        <v>88</v>
      </c>
      <c r="F11" s="2">
        <v>3</v>
      </c>
      <c r="G11" s="2">
        <v>37</v>
      </c>
      <c r="H11" s="53" t="s">
        <v>230</v>
      </c>
      <c r="I11" s="53" t="s">
        <v>230</v>
      </c>
      <c r="J11" s="2">
        <v>2.5</v>
      </c>
      <c r="K11" s="2">
        <v>7.5</v>
      </c>
      <c r="L11" s="38">
        <v>0.26753199999999999</v>
      </c>
      <c r="M11" s="38">
        <v>0.18574099999999999</v>
      </c>
      <c r="N11" s="38">
        <v>0.15776100000000001</v>
      </c>
      <c r="O11" s="38">
        <v>0.63867700000000005</v>
      </c>
      <c r="P11" s="38">
        <v>4.4368999999999999E-2</v>
      </c>
      <c r="Q11" s="38">
        <v>0.21529699999999999</v>
      </c>
      <c r="R11" s="38">
        <v>0.16814200000000001</v>
      </c>
      <c r="S11" s="38">
        <v>0.162162</v>
      </c>
      <c r="T11" s="38">
        <v>0</v>
      </c>
      <c r="U11" s="38">
        <v>0.83814999999999995</v>
      </c>
      <c r="V11" s="38">
        <v>8.4336999999999995E-2</v>
      </c>
      <c r="W11" s="38">
        <v>0.72916700000000001</v>
      </c>
      <c r="X11" s="39">
        <f>(L11+O11)/2</f>
        <v>0.45310450000000002</v>
      </c>
      <c r="Y11" s="39">
        <f>(M11+O11)/2</f>
        <v>0.41220900000000005</v>
      </c>
      <c r="Z11" s="39">
        <f>(L11+O11+(1-Q11))/3</f>
        <v>0.56363733333333332</v>
      </c>
      <c r="AA11" s="39">
        <f>(M11+O11+(1-Q11))/3</f>
        <v>0.53637366666666664</v>
      </c>
      <c r="AB11" s="42" t="s">
        <v>163</v>
      </c>
      <c r="AC11" s="42" t="s">
        <v>164</v>
      </c>
      <c r="AD11" s="42" t="s">
        <v>171</v>
      </c>
      <c r="AE11" s="42" t="s">
        <v>164</v>
      </c>
      <c r="AF11" s="42" t="s">
        <v>171</v>
      </c>
      <c r="AG11" s="42" t="s">
        <v>165</v>
      </c>
      <c r="AH11" s="42" t="s">
        <v>171</v>
      </c>
      <c r="AI11" s="42" t="s">
        <v>164</v>
      </c>
      <c r="AJ11" s="42" t="s">
        <v>163</v>
      </c>
      <c r="AK11" s="42" t="s">
        <v>165</v>
      </c>
      <c r="AL11" s="42" t="s">
        <v>171</v>
      </c>
      <c r="AM11" s="42" t="s">
        <v>165</v>
      </c>
      <c r="AN11" s="42" t="s">
        <v>163</v>
      </c>
      <c r="AO11" s="42" t="s">
        <v>165</v>
      </c>
      <c r="AP11" s="42" t="s">
        <v>163</v>
      </c>
      <c r="AQ11" s="42" t="s">
        <v>165</v>
      </c>
      <c r="AR11" s="42" t="s">
        <v>163</v>
      </c>
      <c r="AS11" s="42" t="s">
        <v>165</v>
      </c>
      <c r="AT11" s="42" t="s">
        <v>163</v>
      </c>
      <c r="AU11" s="42" t="s">
        <v>164</v>
      </c>
      <c r="AV11" s="42">
        <f>COUNTA(AB11,AD11,AF11,AH11,AJ11,AL11,AN11,AP11,AR11,AT11)</f>
        <v>10</v>
      </c>
      <c r="AW11" s="42">
        <v>4</v>
      </c>
      <c r="AX11" s="42">
        <f>AW11/AV11</f>
        <v>0.4</v>
      </c>
      <c r="AY11" s="42">
        <f>COUNTIF(AB11:AU11,"C")</f>
        <v>6</v>
      </c>
      <c r="AZ11" s="42">
        <f>AY11/AV11</f>
        <v>0.6</v>
      </c>
      <c r="BA11" s="51">
        <f>AZ11-AX11</f>
        <v>0.19999999999999996</v>
      </c>
      <c r="BB11" s="42" t="s">
        <v>166</v>
      </c>
      <c r="BC11" s="43" t="s">
        <v>177</v>
      </c>
    </row>
    <row r="12" spans="1:55" x14ac:dyDescent="0.25">
      <c r="A12" s="4" t="s">
        <v>12</v>
      </c>
      <c r="B12" s="2" t="s">
        <v>10</v>
      </c>
      <c r="C12" s="2" t="s">
        <v>85</v>
      </c>
      <c r="D12" s="2" t="s">
        <v>1</v>
      </c>
      <c r="E12" s="2" t="s">
        <v>88</v>
      </c>
      <c r="F12" s="2">
        <v>2</v>
      </c>
      <c r="G12" s="2">
        <v>38</v>
      </c>
      <c r="H12" s="53" t="s">
        <v>228</v>
      </c>
      <c r="I12" s="53" t="s">
        <v>231</v>
      </c>
      <c r="J12" s="2">
        <v>2.5</v>
      </c>
      <c r="K12" s="2">
        <v>6.5</v>
      </c>
      <c r="L12" s="38">
        <v>0</v>
      </c>
      <c r="M12" s="38">
        <v>0</v>
      </c>
      <c r="N12" s="38">
        <v>0</v>
      </c>
      <c r="O12" s="38">
        <v>0.53477200000000003</v>
      </c>
      <c r="P12" s="38">
        <v>0.57044700000000004</v>
      </c>
      <c r="Q12" s="38">
        <v>0.30434800000000001</v>
      </c>
      <c r="R12" s="38">
        <v>0</v>
      </c>
      <c r="S12" s="38">
        <v>0</v>
      </c>
      <c r="T12" s="38">
        <v>0</v>
      </c>
      <c r="U12" s="38">
        <v>0.99523799999999996</v>
      </c>
      <c r="V12" s="38">
        <v>0.634409</v>
      </c>
      <c r="W12" s="38">
        <v>0.50442500000000001</v>
      </c>
      <c r="X12" s="39">
        <f>(L12+O12)/2</f>
        <v>0.26738600000000001</v>
      </c>
      <c r="Y12" s="39">
        <f>(M12+O12)/2</f>
        <v>0.26738600000000001</v>
      </c>
      <c r="Z12" s="39">
        <f>(L12+O12+(1-Q12))/3</f>
        <v>0.4101413333333333</v>
      </c>
      <c r="AA12" s="39">
        <f>(M12+O12+(1-Q12))/3</f>
        <v>0.4101413333333333</v>
      </c>
      <c r="AB12" s="42" t="s">
        <v>163</v>
      </c>
      <c r="AC12" s="42" t="s">
        <v>164</v>
      </c>
      <c r="AD12" s="42" t="s">
        <v>163</v>
      </c>
      <c r="AE12" s="42" t="s">
        <v>164</v>
      </c>
      <c r="AF12" s="42" t="s">
        <v>163</v>
      </c>
      <c r="AG12" s="42" t="s">
        <v>164</v>
      </c>
      <c r="AH12" s="42" t="s">
        <v>163</v>
      </c>
      <c r="AI12" s="42" t="s">
        <v>165</v>
      </c>
      <c r="AJ12" s="42" t="s">
        <v>163</v>
      </c>
      <c r="AK12" s="42" t="s">
        <v>165</v>
      </c>
      <c r="AL12" s="42" t="s">
        <v>163</v>
      </c>
      <c r="AM12" s="42" t="s">
        <v>165</v>
      </c>
      <c r="AN12" s="42" t="s">
        <v>163</v>
      </c>
      <c r="AO12" s="42" t="s">
        <v>165</v>
      </c>
      <c r="AP12" s="42" t="s">
        <v>171</v>
      </c>
      <c r="AQ12" s="42" t="s">
        <v>165</v>
      </c>
      <c r="AR12" s="42" t="s">
        <v>163</v>
      </c>
      <c r="AS12" s="42" t="s">
        <v>165</v>
      </c>
      <c r="AT12" s="42" t="s">
        <v>171</v>
      </c>
      <c r="AU12" s="42" t="s">
        <v>165</v>
      </c>
      <c r="AV12" s="42">
        <f>COUNTA(AB12,AD12,AF12,AH12,AJ12,AL12,AN12,AP12,AR12,AT12)</f>
        <v>10</v>
      </c>
      <c r="AW12" s="42">
        <v>2</v>
      </c>
      <c r="AX12" s="42">
        <f>AW12/AV12</f>
        <v>0.2</v>
      </c>
      <c r="AY12" s="42">
        <f>COUNTIF(AB12:AU12,"C")</f>
        <v>8</v>
      </c>
      <c r="AZ12" s="42">
        <f>AY12/AV12</f>
        <v>0.8</v>
      </c>
      <c r="BA12" s="51">
        <f>AZ12-AX12</f>
        <v>0.60000000000000009</v>
      </c>
      <c r="BB12" s="42" t="s">
        <v>166</v>
      </c>
      <c r="BC12" s="43" t="s">
        <v>178</v>
      </c>
    </row>
    <row r="13" spans="1:55" x14ac:dyDescent="0.25">
      <c r="A13" s="4" t="s">
        <v>15</v>
      </c>
      <c r="B13" s="2" t="s">
        <v>10</v>
      </c>
      <c r="C13" s="2" t="s">
        <v>85</v>
      </c>
      <c r="D13" s="2" t="s">
        <v>1</v>
      </c>
      <c r="E13" s="2" t="s">
        <v>2</v>
      </c>
      <c r="F13" s="2">
        <v>1</v>
      </c>
      <c r="G13" s="2">
        <v>93</v>
      </c>
      <c r="H13" s="53" t="s">
        <v>230</v>
      </c>
      <c r="I13" s="53" t="s">
        <v>230</v>
      </c>
      <c r="J13" s="2">
        <v>2.5</v>
      </c>
      <c r="K13" s="2">
        <v>8.5</v>
      </c>
      <c r="L13" s="38">
        <v>0.13783799999999999</v>
      </c>
      <c r="M13" s="38">
        <v>0</v>
      </c>
      <c r="N13" s="38">
        <v>0</v>
      </c>
      <c r="O13" s="38">
        <v>0.272727</v>
      </c>
      <c r="P13" s="38">
        <v>0</v>
      </c>
      <c r="Q13" s="38">
        <v>0.16422300000000001</v>
      </c>
      <c r="R13" s="38">
        <v>0.24409400000000001</v>
      </c>
      <c r="S13" s="38">
        <v>0</v>
      </c>
      <c r="T13" s="38">
        <v>0</v>
      </c>
      <c r="U13" s="38">
        <v>0.51428600000000002</v>
      </c>
      <c r="V13" s="38">
        <v>6.4219999999999999E-2</v>
      </c>
      <c r="W13" s="38">
        <v>0.65263199999999999</v>
      </c>
      <c r="X13" s="39">
        <f>(L13+O13)/2</f>
        <v>0.20528249999999998</v>
      </c>
      <c r="Y13" s="39">
        <f>(M13+O13)/2</f>
        <v>0.1363635</v>
      </c>
      <c r="Z13" s="39">
        <f>(L13+O13+(1-Q13))/3</f>
        <v>0.41544733333333328</v>
      </c>
      <c r="AA13" s="39">
        <f>(M13+O13+(1-Q13))/3</f>
        <v>0.36950133333333329</v>
      </c>
      <c r="AB13" s="42" t="s">
        <v>179</v>
      </c>
      <c r="AC13" s="42" t="s">
        <v>165</v>
      </c>
      <c r="AD13" s="42" t="s">
        <v>179</v>
      </c>
      <c r="AE13" s="42" t="s">
        <v>165</v>
      </c>
      <c r="AF13" s="42" t="s">
        <v>179</v>
      </c>
      <c r="AG13" s="42" t="s">
        <v>165</v>
      </c>
      <c r="AH13" s="42" t="s">
        <v>179</v>
      </c>
      <c r="AI13" s="42" t="s">
        <v>165</v>
      </c>
      <c r="AJ13" s="42" t="s">
        <v>179</v>
      </c>
      <c r="AK13" s="42" t="s">
        <v>165</v>
      </c>
      <c r="AL13" s="42" t="s">
        <v>179</v>
      </c>
      <c r="AM13" s="42" t="s">
        <v>165</v>
      </c>
      <c r="AN13" s="42" t="s">
        <v>179</v>
      </c>
      <c r="AO13" s="42" t="s">
        <v>165</v>
      </c>
      <c r="AP13" s="42" t="s">
        <v>179</v>
      </c>
      <c r="AQ13" s="42" t="s">
        <v>165</v>
      </c>
      <c r="AR13" s="42" t="s">
        <v>179</v>
      </c>
      <c r="AS13" s="42" t="s">
        <v>165</v>
      </c>
      <c r="AT13" s="42" t="s">
        <v>179</v>
      </c>
      <c r="AU13" s="42" t="s">
        <v>165</v>
      </c>
      <c r="AV13" s="42">
        <f>COUNTA(AB13,AD13,AF13,AH13,AJ13,AL13,AN13,AP13,AR13,AT13)</f>
        <v>10</v>
      </c>
      <c r="AW13" s="42">
        <v>10</v>
      </c>
      <c r="AX13" s="42">
        <f>AW13/AV13</f>
        <v>1</v>
      </c>
      <c r="AY13" s="42">
        <f>COUNTIF(AB13:AU13,"C")</f>
        <v>0</v>
      </c>
      <c r="AZ13" s="42">
        <f>AY13/AV13</f>
        <v>0</v>
      </c>
      <c r="BA13" s="51">
        <f>AZ13-AX13</f>
        <v>-1</v>
      </c>
      <c r="BB13" s="42" t="s">
        <v>170</v>
      </c>
      <c r="BC13" s="44"/>
    </row>
    <row r="14" spans="1:55" x14ac:dyDescent="0.25">
      <c r="A14" s="4" t="s">
        <v>16</v>
      </c>
      <c r="B14" s="2" t="s">
        <v>10</v>
      </c>
      <c r="C14" s="2" t="s">
        <v>85</v>
      </c>
      <c r="D14" s="2" t="s">
        <v>1</v>
      </c>
      <c r="E14" s="2" t="s">
        <v>2</v>
      </c>
      <c r="F14" s="2">
        <v>1</v>
      </c>
      <c r="G14" s="2">
        <v>93</v>
      </c>
      <c r="H14" s="53" t="s">
        <v>230</v>
      </c>
      <c r="I14" s="53" t="s">
        <v>229</v>
      </c>
      <c r="J14" s="2">
        <v>2.5</v>
      </c>
      <c r="K14" s="2">
        <v>9</v>
      </c>
      <c r="L14" s="38">
        <v>0</v>
      </c>
      <c r="M14" s="38">
        <v>0</v>
      </c>
      <c r="N14" s="38">
        <v>0</v>
      </c>
      <c r="O14" s="38">
        <v>0.244726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0.36296299999999998</v>
      </c>
      <c r="V14" s="38">
        <v>0.27835100000000002</v>
      </c>
      <c r="W14" s="38">
        <v>0.80904500000000001</v>
      </c>
      <c r="X14" s="39">
        <f>(L14+O14)/2</f>
        <v>0.122363</v>
      </c>
      <c r="Y14" s="39">
        <f>(M14+O14)/2</f>
        <v>0.122363</v>
      </c>
      <c r="Z14" s="39">
        <f>(L14+O14+(1-Q14))/3</f>
        <v>0.41490866666666665</v>
      </c>
      <c r="AA14" s="39">
        <f>(M14+O14+(1-Q14))/3</f>
        <v>0.41490866666666665</v>
      </c>
      <c r="AB14" s="42" t="s">
        <v>179</v>
      </c>
      <c r="AC14" s="42" t="s">
        <v>165</v>
      </c>
      <c r="AD14" s="42" t="s">
        <v>179</v>
      </c>
      <c r="AE14" s="42" t="s">
        <v>165</v>
      </c>
      <c r="AF14" s="42" t="s">
        <v>179</v>
      </c>
      <c r="AG14" s="42" t="s">
        <v>165</v>
      </c>
      <c r="AH14" s="42" t="s">
        <v>163</v>
      </c>
      <c r="AI14" s="42" t="s">
        <v>165</v>
      </c>
      <c r="AJ14" s="42" t="s">
        <v>163</v>
      </c>
      <c r="AK14" s="42" t="s">
        <v>165</v>
      </c>
      <c r="AL14" s="42" t="s">
        <v>163</v>
      </c>
      <c r="AM14" s="42" t="s">
        <v>165</v>
      </c>
      <c r="AN14" s="42" t="s">
        <v>163</v>
      </c>
      <c r="AO14" s="42" t="s">
        <v>165</v>
      </c>
      <c r="AP14" s="42" t="s">
        <v>163</v>
      </c>
      <c r="AQ14" s="42" t="s">
        <v>165</v>
      </c>
      <c r="AR14" s="42" t="s">
        <v>179</v>
      </c>
      <c r="AS14" s="42" t="s">
        <v>165</v>
      </c>
      <c r="AT14" s="42" t="s">
        <v>163</v>
      </c>
      <c r="AU14" s="42" t="s">
        <v>165</v>
      </c>
      <c r="AV14" s="42">
        <f>COUNTA(AB14,AD14,AF14,AH14,AJ14,AL14,AN14,AP14,AR14,AT14)</f>
        <v>10</v>
      </c>
      <c r="AW14" s="42">
        <v>4</v>
      </c>
      <c r="AX14" s="42">
        <f>AW14/AV14</f>
        <v>0.4</v>
      </c>
      <c r="AY14" s="42">
        <f>COUNTIF(AB14:AU14,"C")</f>
        <v>6</v>
      </c>
      <c r="AZ14" s="42">
        <f>AY14/AV14</f>
        <v>0.6</v>
      </c>
      <c r="BA14" s="51">
        <f>AZ14-AX14</f>
        <v>0.19999999999999996</v>
      </c>
      <c r="BB14" s="42" t="s">
        <v>166</v>
      </c>
      <c r="BC14" s="44"/>
    </row>
    <row r="15" spans="1:55" x14ac:dyDescent="0.25">
      <c r="A15" s="4" t="s">
        <v>17</v>
      </c>
      <c r="B15" s="2" t="s">
        <v>10</v>
      </c>
      <c r="C15" s="2" t="s">
        <v>85</v>
      </c>
      <c r="D15" s="2" t="s">
        <v>0</v>
      </c>
      <c r="E15" s="2" t="s">
        <v>89</v>
      </c>
      <c r="F15" s="2">
        <v>3</v>
      </c>
      <c r="G15" s="2">
        <v>35</v>
      </c>
      <c r="H15" s="53" t="s">
        <v>230</v>
      </c>
      <c r="I15" s="53" t="s">
        <v>230</v>
      </c>
      <c r="J15" s="2">
        <v>2.5</v>
      </c>
      <c r="K15" s="2">
        <v>13</v>
      </c>
      <c r="L15" s="38">
        <v>0.41485499999999997</v>
      </c>
      <c r="M15" s="38">
        <v>0.20239699999999999</v>
      </c>
      <c r="N15" s="38">
        <v>0</v>
      </c>
      <c r="O15" s="38">
        <v>0.51408500000000001</v>
      </c>
      <c r="P15" s="38">
        <v>0</v>
      </c>
      <c r="Q15" s="38">
        <v>0</v>
      </c>
      <c r="R15" s="38">
        <v>0.29411799999999999</v>
      </c>
      <c r="S15" s="38">
        <v>0.14285700000000001</v>
      </c>
      <c r="T15" s="38">
        <v>0</v>
      </c>
      <c r="U15" s="38">
        <v>0.78947400000000001</v>
      </c>
      <c r="V15" s="38">
        <v>0</v>
      </c>
      <c r="W15" s="38">
        <v>0.375</v>
      </c>
      <c r="X15" s="39">
        <f>(L15+O15)/2</f>
        <v>0.46446999999999999</v>
      </c>
      <c r="Y15" s="39">
        <f>(M15+O15)/2</f>
        <v>0.35824100000000003</v>
      </c>
      <c r="Z15" s="39">
        <f>(L15+O15+(1-Q15))/3</f>
        <v>0.64298</v>
      </c>
      <c r="AA15" s="39">
        <f>(M15+O15+(1-Q15))/3</f>
        <v>0.57216066666666665</v>
      </c>
      <c r="AB15" s="42" t="s">
        <v>163</v>
      </c>
      <c r="AC15" s="42" t="s">
        <v>165</v>
      </c>
      <c r="AD15" s="42" t="s">
        <v>171</v>
      </c>
      <c r="AE15" s="42" t="s">
        <v>164</v>
      </c>
      <c r="AF15" s="42" t="s">
        <v>180</v>
      </c>
      <c r="AG15" s="42" t="s">
        <v>165</v>
      </c>
      <c r="AH15" s="42" t="s">
        <v>163</v>
      </c>
      <c r="AI15" s="42" t="s">
        <v>165</v>
      </c>
      <c r="AJ15" s="42" t="s">
        <v>163</v>
      </c>
      <c r="AK15" s="42" t="s">
        <v>164</v>
      </c>
      <c r="AL15" s="42" t="s">
        <v>163</v>
      </c>
      <c r="AM15" s="42" t="s">
        <v>164</v>
      </c>
      <c r="AN15" s="42" t="s">
        <v>163</v>
      </c>
      <c r="AO15" s="42" t="s">
        <v>164</v>
      </c>
      <c r="AP15" s="42" t="s">
        <v>180</v>
      </c>
      <c r="AQ15" s="42" t="s">
        <v>164</v>
      </c>
      <c r="AR15" s="42" t="s">
        <v>180</v>
      </c>
      <c r="AS15" s="42" t="s">
        <v>164</v>
      </c>
      <c r="AT15" s="42" t="s">
        <v>163</v>
      </c>
      <c r="AU15" s="42" t="s">
        <v>164</v>
      </c>
      <c r="AV15" s="42">
        <f>COUNTA(AB15,AD15,AF15,AH15,AJ15,AL15,AN15,AP15,AR15,AT15)</f>
        <v>10</v>
      </c>
      <c r="AW15" s="42">
        <v>3</v>
      </c>
      <c r="AX15" s="42">
        <f>AW15/AV15</f>
        <v>0.3</v>
      </c>
      <c r="AY15" s="42">
        <f>COUNTIF(AB15:AU15,"C")</f>
        <v>6</v>
      </c>
      <c r="AZ15" s="42">
        <f>AY15/AV15</f>
        <v>0.6</v>
      </c>
      <c r="BA15" s="51">
        <f>AZ15-AX15</f>
        <v>0.3</v>
      </c>
      <c r="BB15" s="42" t="s">
        <v>166</v>
      </c>
      <c r="BC15" s="43" t="s">
        <v>181</v>
      </c>
    </row>
    <row r="16" spans="1:55" x14ac:dyDescent="0.25">
      <c r="A16" s="4" t="s">
        <v>21</v>
      </c>
      <c r="B16" s="2" t="s">
        <v>10</v>
      </c>
      <c r="C16" s="2" t="s">
        <v>85</v>
      </c>
      <c r="D16" s="2" t="s">
        <v>1</v>
      </c>
      <c r="E16" s="2" t="s">
        <v>2</v>
      </c>
      <c r="F16" s="2">
        <v>2</v>
      </c>
      <c r="G16" s="2">
        <v>52</v>
      </c>
      <c r="H16" s="53" t="s">
        <v>230</v>
      </c>
      <c r="I16" s="53" t="s">
        <v>228</v>
      </c>
      <c r="J16" s="2">
        <v>1</v>
      </c>
      <c r="K16" s="2">
        <v>6</v>
      </c>
      <c r="L16" s="38">
        <v>0.48183300000000001</v>
      </c>
      <c r="M16" s="38">
        <v>0.75407900000000005</v>
      </c>
      <c r="N16" s="38">
        <v>0.799257</v>
      </c>
      <c r="O16" s="38">
        <v>0.54416200000000003</v>
      </c>
      <c r="P16" s="38">
        <v>0.149758</v>
      </c>
      <c r="Q16" s="38">
        <v>0.16736400000000001</v>
      </c>
      <c r="R16" s="38">
        <v>0.96240599999999998</v>
      </c>
      <c r="S16" s="38">
        <v>0.98795200000000005</v>
      </c>
      <c r="T16" s="38">
        <v>0.9</v>
      </c>
      <c r="U16" s="38">
        <v>0.94972100000000004</v>
      </c>
      <c r="V16" s="38">
        <v>0.41333300000000001</v>
      </c>
      <c r="W16" s="38">
        <v>0.261905</v>
      </c>
      <c r="X16" s="39">
        <f>(L16+O16)/2</f>
        <v>0.5129975</v>
      </c>
      <c r="Y16" s="39">
        <f>(M16+O16)/2</f>
        <v>0.64912049999999999</v>
      </c>
      <c r="Z16" s="39">
        <f>(L16+O16+(1-Q16))/3</f>
        <v>0.6195436666666666</v>
      </c>
      <c r="AA16" s="39">
        <f>(M16+O16+(1-Q16))/3</f>
        <v>0.7102923333333333</v>
      </c>
      <c r="AB16" s="42" t="s">
        <v>179</v>
      </c>
      <c r="AC16" s="42" t="s">
        <v>164</v>
      </c>
      <c r="AD16" s="42" t="s">
        <v>179</v>
      </c>
      <c r="AE16" s="42" t="s">
        <v>164</v>
      </c>
      <c r="AF16" s="42" t="s">
        <v>179</v>
      </c>
      <c r="AG16" s="42" t="s">
        <v>165</v>
      </c>
      <c r="AH16" s="42" t="s">
        <v>163</v>
      </c>
      <c r="AI16" s="42" t="s">
        <v>165</v>
      </c>
      <c r="AJ16" s="42" t="s">
        <v>163</v>
      </c>
      <c r="AK16" s="42" t="s">
        <v>164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2">
        <f>COUNTA(AB16,AD16,AF16,AH16,AJ16,AL16,AN16,AP16,AR16,AT16)</f>
        <v>5</v>
      </c>
      <c r="AW16" s="42">
        <v>3</v>
      </c>
      <c r="AX16" s="42">
        <f>AW16/AV16</f>
        <v>0.6</v>
      </c>
      <c r="AY16" s="42">
        <f>COUNTIF(AB16:AU16,"C")</f>
        <v>2</v>
      </c>
      <c r="AZ16" s="42">
        <f>AY16/AV16</f>
        <v>0.4</v>
      </c>
      <c r="BA16" s="51">
        <f>AZ16-AX16</f>
        <v>-0.19999999999999996</v>
      </c>
      <c r="BB16" s="42" t="s">
        <v>166</v>
      </c>
      <c r="BC16" s="43" t="s">
        <v>182</v>
      </c>
    </row>
    <row r="17" spans="1:55" x14ac:dyDescent="0.25">
      <c r="A17" s="4" t="s">
        <v>79</v>
      </c>
      <c r="B17" s="2" t="s">
        <v>10</v>
      </c>
      <c r="C17" s="2" t="s">
        <v>85</v>
      </c>
      <c r="D17" s="2" t="s">
        <v>0</v>
      </c>
      <c r="E17" s="2" t="s">
        <v>2</v>
      </c>
      <c r="F17" s="2">
        <v>3</v>
      </c>
      <c r="G17" s="2">
        <v>22</v>
      </c>
      <c r="H17" s="53" t="s">
        <v>228</v>
      </c>
      <c r="I17" s="53" t="s">
        <v>228</v>
      </c>
      <c r="J17" s="2">
        <v>2.5</v>
      </c>
      <c r="K17" s="2">
        <v>7.5</v>
      </c>
      <c r="L17" s="38">
        <v>0.242123</v>
      </c>
      <c r="M17" s="38">
        <v>0.2</v>
      </c>
      <c r="N17" s="38">
        <v>0</v>
      </c>
      <c r="O17" s="38">
        <v>0.85567000000000004</v>
      </c>
      <c r="P17" s="38">
        <v>8.2758999999999999E-2</v>
      </c>
      <c r="Q17" s="38">
        <v>0</v>
      </c>
      <c r="R17" s="38">
        <v>0.13461500000000001</v>
      </c>
      <c r="S17" s="38">
        <v>0.22641500000000001</v>
      </c>
      <c r="T17" s="38">
        <v>0</v>
      </c>
      <c r="U17" s="38">
        <v>0.88888900000000004</v>
      </c>
      <c r="V17" s="38">
        <v>0.254386</v>
      </c>
      <c r="W17" s="38">
        <v>0</v>
      </c>
      <c r="X17" s="39">
        <f>(L17+O17)/2</f>
        <v>0.54889650000000001</v>
      </c>
      <c r="Y17" s="39">
        <f>(M17+O17)/2</f>
        <v>0.52783500000000005</v>
      </c>
      <c r="Z17" s="39">
        <f>(L17+O17+(1-Q17))/3</f>
        <v>0.69926433333333338</v>
      </c>
      <c r="AA17" s="39">
        <f>(M17+O17+(1-Q17))/3</f>
        <v>0.68522333333333341</v>
      </c>
      <c r="AB17" s="42" t="s">
        <v>163</v>
      </c>
      <c r="AC17" s="42" t="s">
        <v>165</v>
      </c>
      <c r="AD17" s="42" t="s">
        <v>179</v>
      </c>
      <c r="AE17" s="42" t="s">
        <v>164</v>
      </c>
      <c r="AF17" s="42" t="s">
        <v>179</v>
      </c>
      <c r="AG17" s="42" t="s">
        <v>164</v>
      </c>
      <c r="AH17" s="42" t="s">
        <v>163</v>
      </c>
      <c r="AI17" s="42" t="s">
        <v>164</v>
      </c>
      <c r="AJ17" s="42" t="s">
        <v>163</v>
      </c>
      <c r="AK17" s="42" t="s">
        <v>164</v>
      </c>
      <c r="AL17" s="42" t="s">
        <v>163</v>
      </c>
      <c r="AM17" s="42" t="s">
        <v>164</v>
      </c>
      <c r="AN17" s="42" t="s">
        <v>183</v>
      </c>
      <c r="AO17" s="42" t="s">
        <v>164</v>
      </c>
      <c r="AP17" s="42" t="s">
        <v>163</v>
      </c>
      <c r="AQ17" s="42" t="s">
        <v>164</v>
      </c>
      <c r="AR17" s="42" t="s">
        <v>163</v>
      </c>
      <c r="AS17" s="42" t="s">
        <v>164</v>
      </c>
      <c r="AT17" s="42" t="s">
        <v>163</v>
      </c>
      <c r="AU17" s="42" t="s">
        <v>164</v>
      </c>
      <c r="AV17" s="42">
        <f>COUNTA(AB17,AD17,AF17,AH17,AJ17,AL17,AN17,AP17,AR17,AT17)</f>
        <v>10</v>
      </c>
      <c r="AW17" s="42">
        <v>2</v>
      </c>
      <c r="AX17" s="42">
        <f>AW17/AV17</f>
        <v>0.2</v>
      </c>
      <c r="AY17" s="42">
        <f>COUNTIF(AB17:AU17,"C")</f>
        <v>7</v>
      </c>
      <c r="AZ17" s="42">
        <f>AY17/AV17</f>
        <v>0.7</v>
      </c>
      <c r="BA17" s="51">
        <f>AZ17-AX17</f>
        <v>0.49999999999999994</v>
      </c>
      <c r="BB17" s="42" t="s">
        <v>166</v>
      </c>
      <c r="BC17" s="43" t="s">
        <v>184</v>
      </c>
    </row>
    <row r="18" spans="1:55" x14ac:dyDescent="0.25">
      <c r="A18" s="4" t="s">
        <v>135</v>
      </c>
      <c r="B18" s="2" t="s">
        <v>119</v>
      </c>
      <c r="C18" s="2" t="s">
        <v>85</v>
      </c>
      <c r="D18" s="2" t="s">
        <v>1</v>
      </c>
      <c r="E18" s="2" t="s">
        <v>77</v>
      </c>
      <c r="F18" s="2">
        <v>3</v>
      </c>
      <c r="G18" s="2">
        <v>20</v>
      </c>
      <c r="H18" s="53" t="s">
        <v>230</v>
      </c>
      <c r="I18" s="53" t="s">
        <v>230</v>
      </c>
      <c r="J18" s="2">
        <v>2</v>
      </c>
      <c r="K18" s="2">
        <v>11.5</v>
      </c>
      <c r="L18" s="38">
        <v>0</v>
      </c>
      <c r="M18" s="38">
        <v>0</v>
      </c>
      <c r="N18" s="38">
        <v>0</v>
      </c>
      <c r="O18" s="38">
        <v>0.77805199999999997</v>
      </c>
      <c r="P18" s="38">
        <v>0.240367</v>
      </c>
      <c r="Q18" s="38">
        <v>0.48427700000000001</v>
      </c>
      <c r="R18" s="38">
        <v>0</v>
      </c>
      <c r="S18" s="38">
        <v>0</v>
      </c>
      <c r="T18" s="38">
        <v>0</v>
      </c>
      <c r="U18" s="38">
        <v>0.89497700000000002</v>
      </c>
      <c r="V18" s="38">
        <v>0.18421100000000001</v>
      </c>
      <c r="W18" s="38">
        <v>0.49333300000000002</v>
      </c>
      <c r="X18" s="39">
        <f>(L18+O18)/2</f>
        <v>0.38902599999999998</v>
      </c>
      <c r="Y18" s="39">
        <f>(M18+O18)/2</f>
        <v>0.38902599999999998</v>
      </c>
      <c r="Z18" s="39">
        <f>(L18+O18+(1-Q18))/3</f>
        <v>0.4312583333333333</v>
      </c>
      <c r="AA18" s="39">
        <f>(M18+O18+(1-Q18))/3</f>
        <v>0.4312583333333333</v>
      </c>
      <c r="AB18" s="42" t="s">
        <v>163</v>
      </c>
      <c r="AC18" s="42" t="s">
        <v>164</v>
      </c>
      <c r="AD18" s="42" t="s">
        <v>179</v>
      </c>
      <c r="AE18" s="42" t="s">
        <v>164</v>
      </c>
      <c r="AF18" s="42" t="s">
        <v>163</v>
      </c>
      <c r="AG18" s="42" t="s">
        <v>165</v>
      </c>
      <c r="AH18" s="42" t="s">
        <v>163</v>
      </c>
      <c r="AI18" s="42" t="s">
        <v>165</v>
      </c>
      <c r="AJ18" s="42" t="s">
        <v>163</v>
      </c>
      <c r="AK18" s="42" t="s">
        <v>165</v>
      </c>
      <c r="AL18" s="42" t="s">
        <v>163</v>
      </c>
      <c r="AM18" s="42" t="s">
        <v>165</v>
      </c>
      <c r="AN18" s="42" t="s">
        <v>168</v>
      </c>
      <c r="AO18" s="42" t="s">
        <v>165</v>
      </c>
      <c r="AP18" s="42" t="s">
        <v>180</v>
      </c>
      <c r="AQ18" s="42" t="s">
        <v>164</v>
      </c>
      <c r="AR18" s="42" t="s">
        <v>185</v>
      </c>
      <c r="AS18" s="42" t="s">
        <v>164</v>
      </c>
      <c r="AT18" s="42" t="s">
        <v>179</v>
      </c>
      <c r="AU18" s="42" t="s">
        <v>165</v>
      </c>
      <c r="AV18" s="42">
        <f>COUNTA(AB18,AD18,AF18,AH18,AJ18,AL18,AN18,AP18,AR18,AT18)</f>
        <v>10</v>
      </c>
      <c r="AW18" s="42">
        <v>5</v>
      </c>
      <c r="AX18" s="42"/>
      <c r="AY18" s="42">
        <f>COUNTIF(AB18:AU18,"C")</f>
        <v>5</v>
      </c>
      <c r="AZ18" s="42">
        <f>AY18/AV18</f>
        <v>0.5</v>
      </c>
      <c r="BA18" s="51">
        <f>AZ18-AX18</f>
        <v>0.5</v>
      </c>
      <c r="BB18" s="42" t="s">
        <v>170</v>
      </c>
      <c r="BC18" s="43" t="s">
        <v>186</v>
      </c>
    </row>
    <row r="19" spans="1:55" x14ac:dyDescent="0.25">
      <c r="A19" s="4" t="s">
        <v>31</v>
      </c>
      <c r="B19" s="2" t="s">
        <v>119</v>
      </c>
      <c r="C19" s="2" t="s">
        <v>85</v>
      </c>
      <c r="D19" s="2" t="s">
        <v>0</v>
      </c>
      <c r="E19" s="2" t="s">
        <v>77</v>
      </c>
      <c r="F19" s="2">
        <v>3</v>
      </c>
      <c r="G19" s="2">
        <v>21</v>
      </c>
      <c r="H19" s="53" t="s">
        <v>228</v>
      </c>
      <c r="I19" s="53" t="s">
        <v>228</v>
      </c>
      <c r="J19" s="2">
        <v>1</v>
      </c>
      <c r="K19" s="2">
        <v>11</v>
      </c>
      <c r="L19" s="38">
        <v>0.25806499999999999</v>
      </c>
      <c r="M19" s="38">
        <v>0.29591800000000001</v>
      </c>
      <c r="N19" s="38">
        <v>0</v>
      </c>
      <c r="O19" s="38">
        <v>0.76936599999999999</v>
      </c>
      <c r="P19" s="38">
        <v>0.27884599999999998</v>
      </c>
      <c r="Q19" s="38">
        <v>0.17665600000000001</v>
      </c>
      <c r="R19" s="38">
        <v>0.18032799999999999</v>
      </c>
      <c r="S19" s="38">
        <v>0</v>
      </c>
      <c r="T19" s="38">
        <v>0</v>
      </c>
      <c r="U19" s="38">
        <v>1</v>
      </c>
      <c r="V19" s="38">
        <v>0.85714299999999999</v>
      </c>
      <c r="W19" s="38">
        <v>1.8182E-2</v>
      </c>
      <c r="X19" s="39">
        <f>(L19+O19)/2</f>
        <v>0.51371549999999999</v>
      </c>
      <c r="Y19" s="39">
        <f>(M19+O19)/2</f>
        <v>0.53264200000000006</v>
      </c>
      <c r="Z19" s="39">
        <f>(L19+O19+(1-Q19))/3</f>
        <v>0.61692500000000006</v>
      </c>
      <c r="AA19" s="39">
        <f>(M19+O19+(1-Q19))/3</f>
        <v>0.62954266666666669</v>
      </c>
      <c r="AB19" s="42" t="s">
        <v>179</v>
      </c>
      <c r="AC19" s="42" t="s">
        <v>165</v>
      </c>
      <c r="AD19" s="42" t="s">
        <v>179</v>
      </c>
      <c r="AE19" s="42" t="s">
        <v>165</v>
      </c>
      <c r="AF19" s="42" t="s">
        <v>163</v>
      </c>
      <c r="AG19" s="42" t="s">
        <v>165</v>
      </c>
      <c r="AH19" s="42" t="s">
        <v>168</v>
      </c>
      <c r="AI19" s="42" t="s">
        <v>165</v>
      </c>
      <c r="AJ19" s="42" t="s">
        <v>179</v>
      </c>
      <c r="AK19" s="42" t="s">
        <v>165</v>
      </c>
      <c r="AL19" s="42" t="s">
        <v>187</v>
      </c>
      <c r="AM19" s="42" t="s">
        <v>165</v>
      </c>
      <c r="AN19" s="42" t="s">
        <v>163</v>
      </c>
      <c r="AO19" s="42" t="s">
        <v>165</v>
      </c>
      <c r="AP19" s="42" t="s">
        <v>188</v>
      </c>
      <c r="AQ19" s="42" t="s">
        <v>165</v>
      </c>
      <c r="AR19" s="42" t="s">
        <v>179</v>
      </c>
      <c r="AS19" s="42" t="s">
        <v>165</v>
      </c>
      <c r="AT19" s="42" t="s">
        <v>179</v>
      </c>
      <c r="AU19" s="42" t="s">
        <v>165</v>
      </c>
      <c r="AV19" s="42">
        <f>COUNTA(AB19,AD19,AF19,AH19,AJ19,AL19,AN19,AP19,AR19,AT19)</f>
        <v>10</v>
      </c>
      <c r="AW19" s="42">
        <v>2</v>
      </c>
      <c r="AX19" s="42"/>
      <c r="AY19" s="42">
        <f>COUNTIF(AB19:AU19,"C")</f>
        <v>2</v>
      </c>
      <c r="AZ19" s="42">
        <f>AY19/AV19</f>
        <v>0.2</v>
      </c>
      <c r="BA19" s="51">
        <f>AZ19-AX19</f>
        <v>0.2</v>
      </c>
      <c r="BB19" s="42" t="s">
        <v>166</v>
      </c>
      <c r="BC19" s="43" t="s">
        <v>189</v>
      </c>
    </row>
    <row r="20" spans="1:55" x14ac:dyDescent="0.25">
      <c r="A20" s="4" t="s">
        <v>18</v>
      </c>
      <c r="B20" s="2" t="s">
        <v>119</v>
      </c>
      <c r="C20" s="2" t="s">
        <v>85</v>
      </c>
      <c r="D20" s="2" t="s">
        <v>1</v>
      </c>
      <c r="E20" s="2" t="s">
        <v>2</v>
      </c>
      <c r="F20" s="2">
        <v>3</v>
      </c>
      <c r="G20" s="2">
        <v>36</v>
      </c>
      <c r="H20" s="53" t="s">
        <v>228</v>
      </c>
      <c r="I20" s="53" t="s">
        <v>228</v>
      </c>
      <c r="J20" s="2">
        <v>2</v>
      </c>
      <c r="K20" s="2">
        <v>12.5</v>
      </c>
      <c r="L20" s="38">
        <v>0.73204899999999995</v>
      </c>
      <c r="M20" s="38">
        <v>0.92692300000000005</v>
      </c>
      <c r="N20" s="38">
        <v>0.25988699999999998</v>
      </c>
      <c r="O20" s="38">
        <v>0.80236799999999997</v>
      </c>
      <c r="P20" s="38">
        <v>5.1770999999999998E-2</v>
      </c>
      <c r="Q20" s="38">
        <v>8.0302999999999999E-2</v>
      </c>
      <c r="R20" s="38">
        <v>0.98611099999999996</v>
      </c>
      <c r="S20" s="38">
        <v>0.90070899999999998</v>
      </c>
      <c r="T20" s="38">
        <v>0.61363599999999996</v>
      </c>
      <c r="U20" s="38">
        <v>0.992537</v>
      </c>
      <c r="V20" s="38">
        <v>0.158416</v>
      </c>
      <c r="W20" s="38">
        <v>0.52777799999999997</v>
      </c>
      <c r="X20" s="39">
        <f>(L20+O20)/2</f>
        <v>0.76720849999999996</v>
      </c>
      <c r="Y20" s="39">
        <f>(M20+O20)/2</f>
        <v>0.86464549999999996</v>
      </c>
      <c r="Z20" s="39">
        <f>(L20+O20+(1-Q20))/3</f>
        <v>0.81803799999999993</v>
      </c>
      <c r="AA20" s="39">
        <f>(M20+O20+(1-Q20))/3</f>
        <v>0.882996</v>
      </c>
      <c r="AB20" s="42" t="s">
        <v>163</v>
      </c>
      <c r="AC20" s="42" t="s">
        <v>165</v>
      </c>
      <c r="AD20" s="42" t="s">
        <v>163</v>
      </c>
      <c r="AE20" s="42" t="s">
        <v>165</v>
      </c>
      <c r="AF20" s="42" t="s">
        <v>171</v>
      </c>
      <c r="AG20" s="42" t="s">
        <v>164</v>
      </c>
      <c r="AH20" s="42" t="s">
        <v>163</v>
      </c>
      <c r="AI20" s="42" t="s">
        <v>164</v>
      </c>
      <c r="AJ20" s="42" t="s">
        <v>163</v>
      </c>
      <c r="AK20" s="42" t="s">
        <v>164</v>
      </c>
      <c r="AL20" s="42" t="s">
        <v>163</v>
      </c>
      <c r="AM20" s="42" t="s">
        <v>165</v>
      </c>
      <c r="AN20" s="42" t="s">
        <v>163</v>
      </c>
      <c r="AO20" s="42" t="s">
        <v>164</v>
      </c>
      <c r="AP20" s="42" t="s">
        <v>163</v>
      </c>
      <c r="AQ20" s="42" t="s">
        <v>165</v>
      </c>
      <c r="AR20" s="42" t="s">
        <v>179</v>
      </c>
      <c r="AS20" s="42" t="s">
        <v>165</v>
      </c>
      <c r="AT20" s="42" t="s">
        <v>163</v>
      </c>
      <c r="AU20" s="42" t="s">
        <v>164</v>
      </c>
      <c r="AV20" s="42">
        <f>COUNTA(AB20,AD20,AF20,AH20,AJ20,AL20,AN20,AP20,AR20,AT20)</f>
        <v>10</v>
      </c>
      <c r="AW20" s="42">
        <v>1</v>
      </c>
      <c r="AX20" s="42">
        <f>AW20/AV20</f>
        <v>0.1</v>
      </c>
      <c r="AY20" s="42">
        <f>COUNTIF(AB20:AU20,"C")</f>
        <v>8</v>
      </c>
      <c r="AZ20" s="42">
        <f>AY20/AV20</f>
        <v>0.8</v>
      </c>
      <c r="BA20" s="51">
        <f>AZ20-AX20</f>
        <v>0.70000000000000007</v>
      </c>
      <c r="BB20" s="42" t="s">
        <v>166</v>
      </c>
      <c r="BC20" s="44"/>
    </row>
    <row r="21" spans="1:55" x14ac:dyDescent="0.25">
      <c r="A21" s="4" t="s">
        <v>35</v>
      </c>
      <c r="B21" s="2" t="s">
        <v>9</v>
      </c>
      <c r="C21" s="2" t="s">
        <v>86</v>
      </c>
      <c r="D21" s="2" t="s">
        <v>1</v>
      </c>
      <c r="E21" s="2" t="s">
        <v>77</v>
      </c>
      <c r="F21" s="2">
        <v>3</v>
      </c>
      <c r="G21" s="35">
        <v>34</v>
      </c>
      <c r="H21" s="53" t="s">
        <v>230</v>
      </c>
      <c r="I21" s="53" t="s">
        <v>228</v>
      </c>
      <c r="J21" s="2">
        <v>2</v>
      </c>
      <c r="K21" s="2">
        <v>11.5</v>
      </c>
      <c r="L21" s="38">
        <v>0</v>
      </c>
      <c r="M21" s="38">
        <v>5.6604000000000002E-2</v>
      </c>
      <c r="N21" s="38">
        <v>0</v>
      </c>
      <c r="O21" s="38">
        <v>0.30177500000000002</v>
      </c>
      <c r="P21" s="38">
        <v>0.17377600000000001</v>
      </c>
      <c r="Q21" s="38">
        <v>0.57676300000000003</v>
      </c>
      <c r="R21" s="38">
        <v>0</v>
      </c>
      <c r="S21" s="38">
        <v>0</v>
      </c>
      <c r="T21" s="38">
        <v>0</v>
      </c>
      <c r="U21" s="38">
        <v>0.86466200000000004</v>
      </c>
      <c r="V21" s="38">
        <v>0.631579</v>
      </c>
      <c r="W21" s="38">
        <v>0.54666700000000001</v>
      </c>
      <c r="X21" s="39">
        <f>(L21+O21)/2</f>
        <v>0.15088750000000001</v>
      </c>
      <c r="Y21" s="39">
        <f>(M21+O21)/2</f>
        <v>0.1791895</v>
      </c>
      <c r="Z21" s="39">
        <f>(L21+O21+(1-Q21))/3</f>
        <v>0.24167066666666667</v>
      </c>
      <c r="AA21" s="39">
        <f>(M21+O21+(1-Q21))/3</f>
        <v>0.26053866666666664</v>
      </c>
      <c r="AB21" s="42" t="s">
        <v>163</v>
      </c>
      <c r="AC21" s="42" t="s">
        <v>165</v>
      </c>
      <c r="AD21" s="42" t="s">
        <v>163</v>
      </c>
      <c r="AE21" s="42" t="s">
        <v>164</v>
      </c>
      <c r="AF21" s="42" t="s">
        <v>163</v>
      </c>
      <c r="AG21" s="42" t="s">
        <v>164</v>
      </c>
      <c r="AH21" s="42" t="s">
        <v>163</v>
      </c>
      <c r="AI21" s="42" t="s">
        <v>165</v>
      </c>
      <c r="AJ21" s="42" t="s">
        <v>163</v>
      </c>
      <c r="AK21" s="42" t="s">
        <v>164</v>
      </c>
      <c r="AL21" s="42" t="s">
        <v>163</v>
      </c>
      <c r="AM21" s="42" t="s">
        <v>165</v>
      </c>
      <c r="AN21" s="42" t="s">
        <v>163</v>
      </c>
      <c r="AO21" s="42" t="s">
        <v>164</v>
      </c>
      <c r="AP21" s="42" t="s">
        <v>163</v>
      </c>
      <c r="AQ21" s="42" t="s">
        <v>164</v>
      </c>
      <c r="AR21" s="42" t="s">
        <v>179</v>
      </c>
      <c r="AS21" s="42" t="s">
        <v>165</v>
      </c>
      <c r="AT21" s="42" t="s">
        <v>163</v>
      </c>
      <c r="AU21" s="42" t="s">
        <v>165</v>
      </c>
      <c r="AV21" s="42">
        <f>COUNTA(AB21,AD21,AF21,AH21,AJ21,AL21,AN21,AP21,AR21,AT21)</f>
        <v>10</v>
      </c>
      <c r="AW21" s="42">
        <v>9</v>
      </c>
      <c r="AX21" s="42"/>
      <c r="AY21" s="42">
        <f>COUNTIF(AB21:AU21,"C")</f>
        <v>9</v>
      </c>
      <c r="AZ21" s="42">
        <f>AY21/AV21</f>
        <v>0.9</v>
      </c>
      <c r="BA21" s="51">
        <f>AZ21-AX21</f>
        <v>0.9</v>
      </c>
      <c r="BB21" s="42" t="s">
        <v>166</v>
      </c>
      <c r="BC21" s="43" t="s">
        <v>190</v>
      </c>
    </row>
    <row r="22" spans="1:55" x14ac:dyDescent="0.25">
      <c r="A22" s="4" t="s">
        <v>23</v>
      </c>
      <c r="B22" s="2" t="s">
        <v>9</v>
      </c>
      <c r="C22" s="2" t="s">
        <v>86</v>
      </c>
      <c r="D22" s="2" t="s">
        <v>0</v>
      </c>
      <c r="E22" s="2" t="s">
        <v>2</v>
      </c>
      <c r="F22" s="2">
        <v>3</v>
      </c>
      <c r="G22" s="2"/>
      <c r="H22" s="53" t="s">
        <v>228</v>
      </c>
      <c r="I22" s="53" t="s">
        <v>228</v>
      </c>
      <c r="J22" s="2">
        <v>2.5</v>
      </c>
      <c r="K22" s="2">
        <v>4.5</v>
      </c>
      <c r="L22" s="38">
        <v>5.3204000000000001E-2</v>
      </c>
      <c r="M22" s="38">
        <v>0</v>
      </c>
      <c r="N22" s="38">
        <v>0</v>
      </c>
      <c r="O22" s="38">
        <v>0.19338</v>
      </c>
      <c r="P22" s="38">
        <v>0</v>
      </c>
      <c r="Q22" s="38">
        <v>0.23518900000000001</v>
      </c>
      <c r="R22" s="38">
        <v>4.2373000000000001E-2</v>
      </c>
      <c r="S22" s="38">
        <v>0</v>
      </c>
      <c r="T22" s="38">
        <v>0</v>
      </c>
      <c r="U22" s="38">
        <v>0.146067</v>
      </c>
      <c r="V22" s="38">
        <v>0</v>
      </c>
      <c r="W22" s="38">
        <v>0.58375600000000005</v>
      </c>
      <c r="X22" s="39">
        <f>(L22+O22)/2</f>
        <v>0.123292</v>
      </c>
      <c r="Y22" s="39">
        <f>(M22+O22)/2</f>
        <v>9.6689999999999998E-2</v>
      </c>
      <c r="Z22" s="39">
        <f>(L22+O22+(1-Q22))/3</f>
        <v>0.33713166666666666</v>
      </c>
      <c r="AA22" s="39">
        <f>(M22+O22+(1-Q22))/3</f>
        <v>0.31939699999999999</v>
      </c>
      <c r="AB22" s="42" t="s">
        <v>163</v>
      </c>
      <c r="AC22" s="42" t="s">
        <v>164</v>
      </c>
      <c r="AD22" s="42" t="s">
        <v>188</v>
      </c>
      <c r="AE22" s="42" t="s">
        <v>164</v>
      </c>
      <c r="AF22" s="42" t="s">
        <v>163</v>
      </c>
      <c r="AG22" s="42" t="s">
        <v>164</v>
      </c>
      <c r="AH22" s="42" t="s">
        <v>179</v>
      </c>
      <c r="AI22" s="42" t="s">
        <v>164</v>
      </c>
      <c r="AJ22" s="42" t="s">
        <v>179</v>
      </c>
      <c r="AK22" s="42" t="s">
        <v>164</v>
      </c>
      <c r="AL22" s="42" t="s">
        <v>179</v>
      </c>
      <c r="AM22" s="42" t="s">
        <v>164</v>
      </c>
      <c r="AN22" s="42" t="s">
        <v>179</v>
      </c>
      <c r="AO22" s="42" t="s">
        <v>165</v>
      </c>
      <c r="AP22" s="42" t="s">
        <v>179</v>
      </c>
      <c r="AQ22" s="42" t="s">
        <v>165</v>
      </c>
      <c r="AR22" s="42" t="s">
        <v>171</v>
      </c>
      <c r="AS22" s="42" t="s">
        <v>164</v>
      </c>
      <c r="AT22" s="42" t="s">
        <v>179</v>
      </c>
      <c r="AU22" s="42" t="s">
        <v>164</v>
      </c>
      <c r="AV22" s="42">
        <f>COUNTA(AB22,AD22,AF22,AH22,AJ22,AL22,AN22,AP22,AR22,AT22)</f>
        <v>10</v>
      </c>
      <c r="AW22" s="42">
        <v>6</v>
      </c>
      <c r="AX22" s="42">
        <f>AW22/AV22</f>
        <v>0.6</v>
      </c>
      <c r="AY22" s="42">
        <f>COUNTIF(AB22:AU22,"C")</f>
        <v>2</v>
      </c>
      <c r="AZ22" s="42">
        <f>AY22/AV22</f>
        <v>0.2</v>
      </c>
      <c r="BA22" s="51">
        <f>AZ22-AX22</f>
        <v>-0.39999999999999997</v>
      </c>
      <c r="BB22" s="42" t="s">
        <v>166</v>
      </c>
      <c r="BC22" s="43" t="s">
        <v>191</v>
      </c>
    </row>
    <row r="23" spans="1:55" x14ac:dyDescent="0.25">
      <c r="A23" s="4" t="s">
        <v>24</v>
      </c>
      <c r="B23" s="2" t="s">
        <v>111</v>
      </c>
      <c r="C23" s="2" t="s">
        <v>86</v>
      </c>
      <c r="D23" s="2" t="s">
        <v>0</v>
      </c>
      <c r="E23" s="2" t="s">
        <v>2</v>
      </c>
      <c r="F23" s="2">
        <v>2</v>
      </c>
      <c r="G23" s="2">
        <v>46</v>
      </c>
      <c r="H23" s="53" t="s">
        <v>228</v>
      </c>
      <c r="I23" s="53" t="s">
        <v>228</v>
      </c>
      <c r="J23" s="2">
        <v>1</v>
      </c>
      <c r="K23" s="2">
        <v>10</v>
      </c>
      <c r="L23" s="38">
        <v>0.127854</v>
      </c>
      <c r="M23" s="38">
        <v>0</v>
      </c>
      <c r="N23" s="38">
        <v>0</v>
      </c>
      <c r="O23" s="38">
        <v>0.42539700000000003</v>
      </c>
      <c r="P23" s="38">
        <v>0</v>
      </c>
      <c r="Q23" s="38">
        <v>0.10465099999999999</v>
      </c>
      <c r="R23" s="38">
        <v>0.41279100000000002</v>
      </c>
      <c r="S23" s="38">
        <v>0</v>
      </c>
      <c r="T23" s="38">
        <v>0</v>
      </c>
      <c r="U23" s="38">
        <v>0.94</v>
      </c>
      <c r="V23" s="38">
        <v>0.30952400000000002</v>
      </c>
      <c r="W23" s="38">
        <v>0.35433100000000001</v>
      </c>
      <c r="X23" s="39">
        <f>(L23+O23)/2</f>
        <v>0.27662550000000002</v>
      </c>
      <c r="Y23" s="39">
        <f>(M23+O23)/2</f>
        <v>0.21269850000000001</v>
      </c>
      <c r="Z23" s="39">
        <f>(L23+O23+(1-Q23))/3</f>
        <v>0.48286666666666661</v>
      </c>
      <c r="AA23" s="39">
        <f>(M23+O23+(1-Q23))/3</f>
        <v>0.44024866666666668</v>
      </c>
      <c r="AB23" s="42" t="s">
        <v>179</v>
      </c>
      <c r="AC23" s="42" t="s">
        <v>164</v>
      </c>
      <c r="AD23" s="42" t="s">
        <v>179</v>
      </c>
      <c r="AE23" s="42" t="s">
        <v>165</v>
      </c>
      <c r="AF23" s="42" t="s">
        <v>163</v>
      </c>
      <c r="AG23" s="42" t="s">
        <v>165</v>
      </c>
      <c r="AH23" s="42" t="s">
        <v>179</v>
      </c>
      <c r="AI23" s="42" t="s">
        <v>165</v>
      </c>
      <c r="AJ23" s="42" t="s">
        <v>179</v>
      </c>
      <c r="AK23" s="42" t="s">
        <v>164</v>
      </c>
      <c r="AL23" s="42" t="s">
        <v>180</v>
      </c>
      <c r="AM23" s="42" t="s">
        <v>165</v>
      </c>
      <c r="AN23" s="42" t="s">
        <v>179</v>
      </c>
      <c r="AO23" s="42" t="s">
        <v>164</v>
      </c>
      <c r="AP23" s="42" t="s">
        <v>171</v>
      </c>
      <c r="AQ23" s="42" t="s">
        <v>165</v>
      </c>
      <c r="AR23" s="42" t="s">
        <v>171</v>
      </c>
      <c r="AS23" s="42" t="s">
        <v>164</v>
      </c>
      <c r="AT23" s="42" t="s">
        <v>163</v>
      </c>
      <c r="AU23" s="42" t="s">
        <v>165</v>
      </c>
      <c r="AV23" s="42">
        <f>COUNTA(AB23,AD23,AF23,AH23,AJ23,AL23,AN23,AP23,AR23,AT23)</f>
        <v>10</v>
      </c>
      <c r="AW23" s="42">
        <v>5</v>
      </c>
      <c r="AX23" s="42">
        <f>AW23/AV23</f>
        <v>0.5</v>
      </c>
      <c r="AY23" s="42">
        <f>COUNTIF(AB23:AU23,"C")</f>
        <v>2</v>
      </c>
      <c r="AZ23" s="42">
        <f>AY23/AV23</f>
        <v>0.2</v>
      </c>
      <c r="BA23" s="51">
        <f>AZ23-AX23</f>
        <v>-0.3</v>
      </c>
      <c r="BB23" s="42" t="s">
        <v>166</v>
      </c>
      <c r="BC23" s="43" t="s">
        <v>192</v>
      </c>
    </row>
    <row r="24" spans="1:55" x14ac:dyDescent="0.25">
      <c r="A24" s="4" t="s">
        <v>53</v>
      </c>
      <c r="B24" s="2" t="s">
        <v>9</v>
      </c>
      <c r="C24" s="2" t="s">
        <v>86</v>
      </c>
      <c r="D24" s="3" t="s">
        <v>1</v>
      </c>
      <c r="E24" s="2" t="s">
        <v>2</v>
      </c>
      <c r="F24" s="2">
        <v>1</v>
      </c>
      <c r="G24" s="2">
        <v>86</v>
      </c>
      <c r="H24" s="53" t="s">
        <v>230</v>
      </c>
      <c r="I24" s="53" t="s">
        <v>228</v>
      </c>
      <c r="J24" s="2">
        <v>2.5</v>
      </c>
      <c r="K24" s="2">
        <v>7</v>
      </c>
      <c r="L24" s="38">
        <v>0.30739300000000003</v>
      </c>
      <c r="M24" s="38">
        <v>0.27308700000000002</v>
      </c>
      <c r="N24" s="38">
        <v>0.28460299999999999</v>
      </c>
      <c r="O24" s="38">
        <v>5.9829E-2</v>
      </c>
      <c r="P24" s="38">
        <v>3.3333000000000002E-2</v>
      </c>
      <c r="Q24" s="38">
        <v>0.46043200000000001</v>
      </c>
      <c r="R24" s="38">
        <v>0.92592600000000003</v>
      </c>
      <c r="S24" s="38">
        <v>0.30303000000000002</v>
      </c>
      <c r="T24" s="38">
        <v>0</v>
      </c>
      <c r="U24" s="38">
        <v>0.324324</v>
      </c>
      <c r="V24" s="38">
        <v>0</v>
      </c>
      <c r="W24" s="38">
        <v>0.55555600000000005</v>
      </c>
      <c r="X24" s="39">
        <f>(L24+O24)/2</f>
        <v>0.18361100000000002</v>
      </c>
      <c r="Y24" s="39">
        <f>(M24+O24)/2</f>
        <v>0.16645800000000002</v>
      </c>
      <c r="Z24" s="39">
        <f>(L24+O24+(1-Q24))/3</f>
        <v>0.30226333333333338</v>
      </c>
      <c r="AA24" s="39">
        <f>(M24+O24+(1-Q24))/3</f>
        <v>0.29082800000000003</v>
      </c>
      <c r="AB24" s="46" t="s">
        <v>179</v>
      </c>
      <c r="AC24" s="46" t="s">
        <v>165</v>
      </c>
      <c r="AD24" s="46" t="s">
        <v>179</v>
      </c>
      <c r="AE24" s="46" t="s">
        <v>165</v>
      </c>
      <c r="AF24" s="46" t="s">
        <v>179</v>
      </c>
      <c r="AG24" s="46" t="s">
        <v>164</v>
      </c>
      <c r="AH24" s="46" t="s">
        <v>179</v>
      </c>
      <c r="AI24" s="46" t="s">
        <v>165</v>
      </c>
      <c r="AJ24" s="46" t="s">
        <v>179</v>
      </c>
      <c r="AK24" s="46" t="s">
        <v>164</v>
      </c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7">
        <f>COUNTA(AB24,AD24,AF24,AH24,AJ24,AL24,AN24,AP24,AR24,AT24)</f>
        <v>5</v>
      </c>
      <c r="AW24" s="47">
        <v>5</v>
      </c>
      <c r="AX24" s="42">
        <f>AW24/AV24</f>
        <v>1</v>
      </c>
      <c r="AY24" s="47">
        <f>COUNTIF(AB24:AU24,"C")</f>
        <v>0</v>
      </c>
      <c r="AZ24" s="42">
        <f>AY24/AV24</f>
        <v>0</v>
      </c>
      <c r="BA24" s="51">
        <f>AZ24-AX24</f>
        <v>-1</v>
      </c>
      <c r="BB24" s="46" t="s">
        <v>166</v>
      </c>
      <c r="BC24" s="48" t="s">
        <v>193</v>
      </c>
    </row>
    <row r="25" spans="1:55" x14ac:dyDescent="0.25">
      <c r="A25" s="4" t="s">
        <v>54</v>
      </c>
      <c r="B25" s="2" t="s">
        <v>9</v>
      </c>
      <c r="C25" s="2" t="s">
        <v>86</v>
      </c>
      <c r="D25" s="3" t="s">
        <v>1</v>
      </c>
      <c r="E25" s="2" t="s">
        <v>2</v>
      </c>
      <c r="F25" s="2">
        <v>2</v>
      </c>
      <c r="G25" s="2">
        <v>47</v>
      </c>
      <c r="H25" s="53" t="s">
        <v>230</v>
      </c>
      <c r="I25" s="53" t="s">
        <v>228</v>
      </c>
      <c r="J25" s="2">
        <v>1</v>
      </c>
      <c r="K25" s="2">
        <v>7</v>
      </c>
      <c r="L25" s="38">
        <v>0.80390099999999998</v>
      </c>
      <c r="M25" s="38">
        <v>0.78268899999999997</v>
      </c>
      <c r="N25" s="38">
        <v>0.10569099999999999</v>
      </c>
      <c r="O25" s="38">
        <v>0.61052600000000001</v>
      </c>
      <c r="P25" s="38">
        <v>0.131274</v>
      </c>
      <c r="Q25" s="38">
        <v>0</v>
      </c>
      <c r="R25" s="38">
        <v>0.68115899999999996</v>
      </c>
      <c r="S25" s="38">
        <v>0.885714</v>
      </c>
      <c r="T25" s="38">
        <v>0</v>
      </c>
      <c r="U25" s="38">
        <v>0.99152499999999999</v>
      </c>
      <c r="V25" s="38">
        <v>0.2</v>
      </c>
      <c r="W25" s="38">
        <v>0</v>
      </c>
      <c r="X25" s="39">
        <f>(L25+O25)/2</f>
        <v>0.70721349999999994</v>
      </c>
      <c r="Y25" s="39">
        <f>(M25+O25)/2</f>
        <v>0.69660750000000005</v>
      </c>
      <c r="Z25" s="39">
        <f>(L25+O25+(1-Q25))/3</f>
        <v>0.804809</v>
      </c>
      <c r="AA25" s="39">
        <f>(M25+O25+(1-Q25))/3</f>
        <v>0.79773833333333333</v>
      </c>
      <c r="AB25" s="42" t="s">
        <v>179</v>
      </c>
      <c r="AC25" s="42" t="s">
        <v>165</v>
      </c>
      <c r="AD25" s="42" t="s">
        <v>163</v>
      </c>
      <c r="AE25" s="42" t="s">
        <v>164</v>
      </c>
      <c r="AF25" s="42" t="s">
        <v>179</v>
      </c>
      <c r="AG25" s="42" t="s">
        <v>165</v>
      </c>
      <c r="AH25" s="42" t="s">
        <v>179</v>
      </c>
      <c r="AI25" s="42" t="s">
        <v>165</v>
      </c>
      <c r="AJ25" s="42" t="s">
        <v>179</v>
      </c>
      <c r="AK25" s="42" t="s">
        <v>165</v>
      </c>
      <c r="AL25" s="42" t="s">
        <v>163</v>
      </c>
      <c r="AM25" s="42" t="s">
        <v>165</v>
      </c>
      <c r="AN25" s="42" t="s">
        <v>163</v>
      </c>
      <c r="AO25" s="42" t="s">
        <v>165</v>
      </c>
      <c r="AP25" s="42" t="s">
        <v>179</v>
      </c>
      <c r="AQ25" s="42" t="s">
        <v>165</v>
      </c>
      <c r="AR25" s="42" t="s">
        <v>179</v>
      </c>
      <c r="AS25" s="42" t="s">
        <v>165</v>
      </c>
      <c r="AT25" s="42" t="s">
        <v>179</v>
      </c>
      <c r="AU25" s="42" t="s">
        <v>165</v>
      </c>
      <c r="AV25" s="42">
        <f>COUNTA(AB25,AD25,AF25,AH25,AJ25,AL25,AN25,AP25,AR25,AT25)</f>
        <v>10</v>
      </c>
      <c r="AW25" s="42">
        <v>7</v>
      </c>
      <c r="AX25" s="42">
        <f>AW25/AV25</f>
        <v>0.7</v>
      </c>
      <c r="AY25" s="42">
        <f>COUNTIF(AB25:AU25,"C")</f>
        <v>3</v>
      </c>
      <c r="AZ25" s="42">
        <f>AY25/AV25</f>
        <v>0.3</v>
      </c>
      <c r="BA25" s="51">
        <f>AZ25-AX25</f>
        <v>-0.39999999999999997</v>
      </c>
      <c r="BB25" s="45" t="s">
        <v>170</v>
      </c>
      <c r="BC25" s="44"/>
    </row>
    <row r="26" spans="1:55" x14ac:dyDescent="0.25">
      <c r="A26" s="4" t="s">
        <v>6</v>
      </c>
      <c r="B26" s="2" t="s">
        <v>9</v>
      </c>
      <c r="C26" s="2" t="s">
        <v>86</v>
      </c>
      <c r="D26" s="2" t="s">
        <v>1</v>
      </c>
      <c r="E26" s="2" t="s">
        <v>89</v>
      </c>
      <c r="F26" s="2">
        <v>1</v>
      </c>
      <c r="G26" s="38">
        <v>72</v>
      </c>
      <c r="H26" s="53" t="s">
        <v>230</v>
      </c>
      <c r="I26" s="53" t="s">
        <v>230</v>
      </c>
      <c r="J26" s="2">
        <v>2.5</v>
      </c>
      <c r="K26" s="2">
        <v>6</v>
      </c>
      <c r="L26" s="38">
        <v>1.4644000000000001E-2</v>
      </c>
      <c r="M26" s="38">
        <v>8.3333000000000004E-2</v>
      </c>
      <c r="N26" s="38">
        <v>0</v>
      </c>
      <c r="O26" s="38">
        <v>0.59494899999999995</v>
      </c>
      <c r="P26" s="38">
        <v>2.2221999999999999E-2</v>
      </c>
      <c r="Q26" s="38">
        <v>9.9526000000000003E-2</v>
      </c>
      <c r="R26" s="38">
        <v>0.138462</v>
      </c>
      <c r="S26" s="38">
        <v>0</v>
      </c>
      <c r="T26" s="38">
        <v>0</v>
      </c>
      <c r="U26" s="38">
        <v>0.864035</v>
      </c>
      <c r="V26" s="38">
        <v>0.103448</v>
      </c>
      <c r="W26" s="38">
        <v>0.26086999999999999</v>
      </c>
      <c r="X26" s="39">
        <f>(L26+O26)/2</f>
        <v>0.30479649999999997</v>
      </c>
      <c r="Y26" s="39">
        <f>(M26+O26)/2</f>
        <v>0.33914099999999997</v>
      </c>
      <c r="Z26" s="39">
        <f>(L26+O26+(1-Q26))/3</f>
        <v>0.50335566666666665</v>
      </c>
      <c r="AA26" s="39">
        <f>(M26+O26+(1-Q26))/3</f>
        <v>0.52625199999999994</v>
      </c>
      <c r="AB26" s="42" t="s">
        <v>180</v>
      </c>
      <c r="AC26" s="42" t="s">
        <v>165</v>
      </c>
      <c r="AD26" s="42" t="s">
        <v>180</v>
      </c>
      <c r="AE26" s="42" t="s">
        <v>165</v>
      </c>
      <c r="AF26" s="42" t="s">
        <v>180</v>
      </c>
      <c r="AG26" s="42" t="s">
        <v>165</v>
      </c>
      <c r="AH26" s="42" t="s">
        <v>163</v>
      </c>
      <c r="AI26" s="42" t="s">
        <v>164</v>
      </c>
      <c r="AJ26" s="42" t="s">
        <v>180</v>
      </c>
      <c r="AK26" s="42" t="s">
        <v>165</v>
      </c>
      <c r="AL26" s="42" t="s">
        <v>180</v>
      </c>
      <c r="AM26" s="42" t="s">
        <v>165</v>
      </c>
      <c r="AN26" s="42" t="s">
        <v>180</v>
      </c>
      <c r="AO26" s="42" t="s">
        <v>165</v>
      </c>
      <c r="AP26" s="42" t="s">
        <v>163</v>
      </c>
      <c r="AQ26" s="42" t="s">
        <v>164</v>
      </c>
      <c r="AR26" s="42" t="s">
        <v>163</v>
      </c>
      <c r="AS26" s="42" t="s">
        <v>164</v>
      </c>
      <c r="AT26" s="45"/>
      <c r="AU26" s="45"/>
      <c r="AV26" s="42">
        <f>COUNTA(AB26,AD26,AF26,AH26,AJ26,AL26,AN26,AP26,AR26,AT26)</f>
        <v>9</v>
      </c>
      <c r="AW26" s="42">
        <v>6</v>
      </c>
      <c r="AX26" s="42">
        <f>AW26/AV26</f>
        <v>0.66666666666666663</v>
      </c>
      <c r="AY26" s="42">
        <f>COUNTIF(AB26:AU26,"C")</f>
        <v>3</v>
      </c>
      <c r="AZ26" s="42">
        <f>AY26/AV26</f>
        <v>0.33333333333333331</v>
      </c>
      <c r="BA26" s="51">
        <f>AZ26-AX26</f>
        <v>-0.33333333333333331</v>
      </c>
      <c r="BB26" s="45"/>
      <c r="BC26" s="44"/>
    </row>
    <row r="27" spans="1:55" x14ac:dyDescent="0.25">
      <c r="A27" s="4" t="s">
        <v>7</v>
      </c>
      <c r="B27" s="2" t="s">
        <v>9</v>
      </c>
      <c r="C27" s="2" t="s">
        <v>86</v>
      </c>
      <c r="D27" s="2" t="s">
        <v>1</v>
      </c>
      <c r="E27" s="2" t="s">
        <v>89</v>
      </c>
      <c r="F27" s="2">
        <v>1</v>
      </c>
      <c r="G27" s="38">
        <v>70</v>
      </c>
      <c r="H27" s="53" t="s">
        <v>230</v>
      </c>
      <c r="I27" s="53" t="s">
        <v>230</v>
      </c>
      <c r="J27" s="2">
        <v>2</v>
      </c>
      <c r="K27" s="2">
        <v>9</v>
      </c>
      <c r="L27" s="38">
        <v>0.46446700000000002</v>
      </c>
      <c r="M27" s="38">
        <v>0</v>
      </c>
      <c r="N27" s="38">
        <v>0</v>
      </c>
      <c r="O27" s="38">
        <v>0.96</v>
      </c>
      <c r="P27" s="38">
        <v>2.8570999999999999E-2</v>
      </c>
      <c r="Q27" s="38">
        <v>0</v>
      </c>
      <c r="R27" s="38">
        <v>0.41237099999999999</v>
      </c>
      <c r="S27" s="38">
        <v>2.8570999999999999E-2</v>
      </c>
      <c r="T27" s="38">
        <v>0</v>
      </c>
      <c r="U27" s="38">
        <v>0.88372099999999998</v>
      </c>
      <c r="V27" s="38">
        <v>0.32394400000000001</v>
      </c>
      <c r="W27" s="38">
        <v>0.31007800000000002</v>
      </c>
      <c r="X27" s="39">
        <f>(L27+O27)/2</f>
        <v>0.71223349999999996</v>
      </c>
      <c r="Y27" s="39">
        <f>(M27+O27)/2</f>
        <v>0.48</v>
      </c>
      <c r="Z27" s="39">
        <f>(L27+O27+(1-Q27))/3</f>
        <v>0.80815566666666661</v>
      </c>
      <c r="AA27" s="39">
        <f>(M27+O27+(1-Q27))/3</f>
        <v>0.65333333333333332</v>
      </c>
      <c r="AB27" s="42" t="s">
        <v>180</v>
      </c>
      <c r="AC27" s="42" t="s">
        <v>164</v>
      </c>
      <c r="AD27" s="42" t="s">
        <v>180</v>
      </c>
      <c r="AE27" s="42" t="s">
        <v>165</v>
      </c>
      <c r="AF27" s="42" t="s">
        <v>180</v>
      </c>
      <c r="AG27" s="42" t="s">
        <v>165</v>
      </c>
      <c r="AH27" s="42" t="s">
        <v>163</v>
      </c>
      <c r="AI27" s="42" t="s">
        <v>164</v>
      </c>
      <c r="AJ27" s="42" t="s">
        <v>163</v>
      </c>
      <c r="AK27" s="42" t="s">
        <v>165</v>
      </c>
      <c r="AL27" s="42" t="s">
        <v>180</v>
      </c>
      <c r="AM27" s="42" t="s">
        <v>165</v>
      </c>
      <c r="AN27" s="42" t="s">
        <v>180</v>
      </c>
      <c r="AO27" s="42" t="s">
        <v>165</v>
      </c>
      <c r="AP27" s="45"/>
      <c r="AQ27" s="45"/>
      <c r="AR27" s="45"/>
      <c r="AS27" s="45"/>
      <c r="AT27" s="45"/>
      <c r="AU27" s="45"/>
      <c r="AV27" s="42">
        <f>COUNTA(AB27,AD27,AF27,AH27,AJ27,AL27,AN27,AP27,AR27,AT27)</f>
        <v>7</v>
      </c>
      <c r="AW27" s="42">
        <v>5</v>
      </c>
      <c r="AX27" s="42">
        <f>AW27/AV27</f>
        <v>0.7142857142857143</v>
      </c>
      <c r="AY27" s="42">
        <f>COUNTIF(AB27:AU27,"C")</f>
        <v>2</v>
      </c>
      <c r="AZ27" s="42">
        <f>AY27/AV27</f>
        <v>0.2857142857142857</v>
      </c>
      <c r="BA27" s="51">
        <f>AZ27-AX27</f>
        <v>-0.4285714285714286</v>
      </c>
      <c r="BB27" s="42" t="s">
        <v>166</v>
      </c>
      <c r="BC27" s="43" t="s">
        <v>194</v>
      </c>
    </row>
    <row r="28" spans="1:55" x14ac:dyDescent="0.25">
      <c r="A28" s="4" t="s">
        <v>8</v>
      </c>
      <c r="B28" s="2" t="s">
        <v>9</v>
      </c>
      <c r="C28" s="2" t="s">
        <v>86</v>
      </c>
      <c r="D28" s="2" t="s">
        <v>1</v>
      </c>
      <c r="E28" s="2" t="s">
        <v>89</v>
      </c>
      <c r="F28" s="2">
        <v>1</v>
      </c>
      <c r="G28" s="38">
        <v>70</v>
      </c>
      <c r="H28" s="53" t="s">
        <v>230</v>
      </c>
      <c r="I28" s="53" t="s">
        <v>228</v>
      </c>
      <c r="J28" s="2">
        <v>2</v>
      </c>
      <c r="K28" s="2">
        <v>8.5</v>
      </c>
      <c r="L28" s="38">
        <v>0.19542899999999999</v>
      </c>
      <c r="M28" s="38">
        <v>0.23157</v>
      </c>
      <c r="N28" s="38">
        <v>0</v>
      </c>
      <c r="O28" s="38">
        <v>0.88124000000000002</v>
      </c>
      <c r="P28" s="38">
        <v>0</v>
      </c>
      <c r="Q28" s="38">
        <v>0.220307</v>
      </c>
      <c r="R28" s="38">
        <v>0.43617</v>
      </c>
      <c r="S28" s="38">
        <v>4.1667000000000003E-2</v>
      </c>
      <c r="T28" s="38">
        <v>0</v>
      </c>
      <c r="U28" s="38">
        <v>0.80915999999999999</v>
      </c>
      <c r="V28" s="38">
        <v>0.21495300000000001</v>
      </c>
      <c r="W28" s="38">
        <v>0.39175300000000002</v>
      </c>
      <c r="X28" s="39">
        <f>(L28+O28)/2</f>
        <v>0.53833450000000005</v>
      </c>
      <c r="Y28" s="39">
        <f>(M28+O28)/2</f>
        <v>0.55640500000000004</v>
      </c>
      <c r="Z28" s="39">
        <f>(L28+O28+(1-Q28))/3</f>
        <v>0.61878733333333336</v>
      </c>
      <c r="AA28" s="39">
        <f>(M28+O28+(1-Q28))/3</f>
        <v>0.63083433333333339</v>
      </c>
      <c r="AB28" s="42" t="s">
        <v>180</v>
      </c>
      <c r="AC28" s="42" t="s">
        <v>165</v>
      </c>
      <c r="AD28" s="42" t="s">
        <v>180</v>
      </c>
      <c r="AE28" s="42" t="s">
        <v>165</v>
      </c>
      <c r="AF28" s="42" t="s">
        <v>180</v>
      </c>
      <c r="AG28" s="42" t="s">
        <v>165</v>
      </c>
      <c r="AH28" s="42" t="s">
        <v>163</v>
      </c>
      <c r="AI28" s="42" t="s">
        <v>165</v>
      </c>
      <c r="AJ28" s="42" t="s">
        <v>180</v>
      </c>
      <c r="AK28" s="42" t="s">
        <v>164</v>
      </c>
      <c r="AL28" s="42" t="s">
        <v>180</v>
      </c>
      <c r="AM28" s="42" t="s">
        <v>164</v>
      </c>
      <c r="AN28" s="42" t="s">
        <v>180</v>
      </c>
      <c r="AO28" s="42" t="s">
        <v>165</v>
      </c>
      <c r="AP28" s="42" t="s">
        <v>179</v>
      </c>
      <c r="AQ28" s="42" t="s">
        <v>165</v>
      </c>
      <c r="AR28" s="42" t="s">
        <v>185</v>
      </c>
      <c r="AS28" s="42" t="s">
        <v>164</v>
      </c>
      <c r="AT28" s="42" t="s">
        <v>163</v>
      </c>
      <c r="AU28" s="42" t="s">
        <v>165</v>
      </c>
      <c r="AV28" s="42">
        <f>COUNTA(AB28,AD28,AF28,AH28,AJ28,AL28,AN28,AP28,AR28,AT28)</f>
        <v>10</v>
      </c>
      <c r="AW28" s="42">
        <v>6</v>
      </c>
      <c r="AX28" s="42">
        <f>AW28/AV28</f>
        <v>0.6</v>
      </c>
      <c r="AY28" s="42">
        <f>COUNTIF(AB28:AU28,"C")</f>
        <v>2</v>
      </c>
      <c r="AZ28" s="42">
        <f>AY28/AV28</f>
        <v>0.2</v>
      </c>
      <c r="BA28" s="51">
        <f>AZ28-AX28</f>
        <v>-0.39999999999999997</v>
      </c>
      <c r="BB28" s="42" t="s">
        <v>166</v>
      </c>
      <c r="BC28" s="43" t="s">
        <v>195</v>
      </c>
    </row>
    <row r="29" spans="1:55" x14ac:dyDescent="0.25">
      <c r="A29" s="4" t="s">
        <v>36</v>
      </c>
      <c r="B29" s="2" t="s">
        <v>9</v>
      </c>
      <c r="C29" s="2" t="s">
        <v>86</v>
      </c>
      <c r="D29" s="2" t="s">
        <v>0</v>
      </c>
      <c r="E29" s="2" t="s">
        <v>77</v>
      </c>
      <c r="F29" s="2">
        <v>3</v>
      </c>
      <c r="G29" s="35">
        <v>32</v>
      </c>
      <c r="H29" s="53" t="s">
        <v>228</v>
      </c>
      <c r="I29" s="53" t="s">
        <v>230</v>
      </c>
      <c r="J29" s="2">
        <v>2.5</v>
      </c>
      <c r="K29" s="2">
        <v>9</v>
      </c>
      <c r="L29" s="38">
        <v>0</v>
      </c>
      <c r="M29" s="38">
        <v>0</v>
      </c>
      <c r="N29" s="38">
        <v>0</v>
      </c>
      <c r="O29" s="38">
        <v>0.63275999999999999</v>
      </c>
      <c r="P29" s="38">
        <v>3.4970000000000001E-3</v>
      </c>
      <c r="Q29" s="38">
        <v>5.8941E-2</v>
      </c>
      <c r="R29" s="38">
        <v>0</v>
      </c>
      <c r="S29" s="38">
        <v>0</v>
      </c>
      <c r="T29" s="38">
        <v>0</v>
      </c>
      <c r="U29" s="38">
        <v>1</v>
      </c>
      <c r="V29" s="38">
        <v>0.52884600000000004</v>
      </c>
      <c r="W29" s="38">
        <v>0.16822400000000001</v>
      </c>
      <c r="X29" s="39">
        <f>(L29+O29)/2</f>
        <v>0.31637999999999999</v>
      </c>
      <c r="Y29" s="39">
        <f>(M29+O29)/2</f>
        <v>0.31637999999999999</v>
      </c>
      <c r="Z29" s="39">
        <f>(L29+O29+(1-Q29))/3</f>
        <v>0.52460633333333329</v>
      </c>
      <c r="AA29" s="39">
        <f>(M29+O29+(1-Q29))/3</f>
        <v>0.52460633333333329</v>
      </c>
      <c r="AB29" s="42" t="s">
        <v>163</v>
      </c>
      <c r="AC29" s="42" t="s">
        <v>164</v>
      </c>
      <c r="AD29" s="42" t="s">
        <v>163</v>
      </c>
      <c r="AE29" s="42" t="s">
        <v>164</v>
      </c>
      <c r="AF29" s="42" t="s">
        <v>163</v>
      </c>
      <c r="AG29" s="42" t="s">
        <v>165</v>
      </c>
      <c r="AH29" s="42" t="s">
        <v>163</v>
      </c>
      <c r="AI29" s="42" t="s">
        <v>164</v>
      </c>
      <c r="AJ29" s="42" t="s">
        <v>179</v>
      </c>
      <c r="AK29" s="42" t="s">
        <v>164</v>
      </c>
      <c r="AL29" s="42" t="s">
        <v>163</v>
      </c>
      <c r="AM29" s="42" t="s">
        <v>165</v>
      </c>
      <c r="AN29" s="42" t="s">
        <v>163</v>
      </c>
      <c r="AO29" s="42" t="s">
        <v>165</v>
      </c>
      <c r="AP29" s="42" t="s">
        <v>163</v>
      </c>
      <c r="AQ29" s="42" t="s">
        <v>164</v>
      </c>
      <c r="AR29" s="42" t="s">
        <v>163</v>
      </c>
      <c r="AS29" s="42" t="s">
        <v>164</v>
      </c>
      <c r="AT29" s="42" t="s">
        <v>163</v>
      </c>
      <c r="AU29" s="42" t="s">
        <v>165</v>
      </c>
      <c r="AV29" s="42">
        <f>COUNTA(AB29,AD29,AF29,AH29,AJ29,AL29,AN29,AP29,AR29,AT29)</f>
        <v>10</v>
      </c>
      <c r="AW29" s="42">
        <v>9</v>
      </c>
      <c r="AX29" s="42"/>
      <c r="AY29" s="42">
        <f>COUNTIF(AB29:AU29,"C")</f>
        <v>9</v>
      </c>
      <c r="AZ29" s="42">
        <f>AY29/AV29</f>
        <v>0.9</v>
      </c>
      <c r="BA29" s="51">
        <f>AZ29-AX29</f>
        <v>0.9</v>
      </c>
      <c r="BB29" s="42" t="s">
        <v>170</v>
      </c>
      <c r="BC29" s="44"/>
    </row>
    <row r="30" spans="1:55" x14ac:dyDescent="0.25">
      <c r="A30" s="4" t="s">
        <v>55</v>
      </c>
      <c r="B30" s="2" t="s">
        <v>9</v>
      </c>
      <c r="C30" s="2" t="s">
        <v>86</v>
      </c>
      <c r="D30" s="3" t="s">
        <v>0</v>
      </c>
      <c r="E30" s="2" t="s">
        <v>2</v>
      </c>
      <c r="F30" s="2">
        <v>1</v>
      </c>
      <c r="G30" s="2">
        <v>81</v>
      </c>
      <c r="H30" s="53" t="s">
        <v>228</v>
      </c>
      <c r="I30" s="53" t="s">
        <v>228</v>
      </c>
      <c r="J30" s="2">
        <v>2.5</v>
      </c>
      <c r="K30" s="2">
        <v>8.5</v>
      </c>
      <c r="L30" s="38">
        <v>0.21163999999999999</v>
      </c>
      <c r="M30" s="38">
        <v>0.156057</v>
      </c>
      <c r="N30" s="38">
        <v>9.7490000000000007E-3</v>
      </c>
      <c r="O30" s="38">
        <v>0.83136100000000002</v>
      </c>
      <c r="P30" s="38">
        <v>0.12026100000000001</v>
      </c>
      <c r="Q30" s="38">
        <v>0.22763</v>
      </c>
      <c r="R30" s="38">
        <v>0.43589699999999998</v>
      </c>
      <c r="S30" s="38">
        <v>0.17721500000000001</v>
      </c>
      <c r="T30" s="38">
        <v>0</v>
      </c>
      <c r="U30" s="38">
        <v>0.96938800000000003</v>
      </c>
      <c r="V30" s="38">
        <v>0.36734699999999998</v>
      </c>
      <c r="W30" s="38">
        <v>0.50806499999999999</v>
      </c>
      <c r="X30" s="39">
        <f>(L30+O30)/2</f>
        <v>0.52150050000000003</v>
      </c>
      <c r="Y30" s="39">
        <f>(M30+O30)/2</f>
        <v>0.49370900000000001</v>
      </c>
      <c r="Z30" s="39">
        <f>(L30+O30+(1-Q30))/3</f>
        <v>0.60512366666666673</v>
      </c>
      <c r="AA30" s="39">
        <f>(M30+O30+(1-Q30))/3</f>
        <v>0.58659600000000001</v>
      </c>
      <c r="AB30" s="42" t="s">
        <v>163</v>
      </c>
      <c r="AC30" s="42" t="s">
        <v>165</v>
      </c>
      <c r="AD30" s="42" t="s">
        <v>179</v>
      </c>
      <c r="AE30" s="42" t="s">
        <v>164</v>
      </c>
      <c r="AF30" s="42" t="s">
        <v>179</v>
      </c>
      <c r="AG30" s="42" t="s">
        <v>165</v>
      </c>
      <c r="AH30" s="42" t="s">
        <v>163</v>
      </c>
      <c r="AI30" s="42" t="s">
        <v>164</v>
      </c>
      <c r="AJ30" s="42" t="s">
        <v>163</v>
      </c>
      <c r="AK30" s="42" t="s">
        <v>164</v>
      </c>
      <c r="AL30" s="42" t="s">
        <v>163</v>
      </c>
      <c r="AM30" s="42" t="s">
        <v>165</v>
      </c>
      <c r="AN30" s="42" t="s">
        <v>163</v>
      </c>
      <c r="AO30" s="42" t="s">
        <v>164</v>
      </c>
      <c r="AP30" s="42" t="s">
        <v>163</v>
      </c>
      <c r="AQ30" s="42" t="s">
        <v>165</v>
      </c>
      <c r="AR30" s="42" t="s">
        <v>163</v>
      </c>
      <c r="AS30" s="42" t="s">
        <v>164</v>
      </c>
      <c r="AT30" s="42" t="s">
        <v>163</v>
      </c>
      <c r="AU30" s="42" t="s">
        <v>164</v>
      </c>
      <c r="AV30" s="42">
        <f>COUNTA(AB30,AD30,AF30,AH30,AJ30,AL30,AN30,AP30,AR30,AT30)</f>
        <v>10</v>
      </c>
      <c r="AW30" s="42">
        <v>2</v>
      </c>
      <c r="AX30" s="42">
        <f>AW30/AV30</f>
        <v>0.2</v>
      </c>
      <c r="AY30" s="42">
        <f>COUNTIF(AB30:AU30,"C")</f>
        <v>8</v>
      </c>
      <c r="AZ30" s="42">
        <f>AY30/AV30</f>
        <v>0.8</v>
      </c>
      <c r="BA30" s="51">
        <f>AZ30-AX30</f>
        <v>0.60000000000000009</v>
      </c>
      <c r="BB30" s="42" t="s">
        <v>166</v>
      </c>
      <c r="BC30" s="43" t="s">
        <v>196</v>
      </c>
    </row>
    <row r="31" spans="1:55" x14ac:dyDescent="0.25">
      <c r="A31" s="4" t="s">
        <v>56</v>
      </c>
      <c r="B31" s="2" t="s">
        <v>9</v>
      </c>
      <c r="C31" s="2" t="s">
        <v>86</v>
      </c>
      <c r="D31" s="3" t="s">
        <v>1</v>
      </c>
      <c r="E31" s="2" t="s">
        <v>2</v>
      </c>
      <c r="F31" s="2">
        <v>2</v>
      </c>
      <c r="G31" s="2"/>
      <c r="H31" s="53" t="s">
        <v>231</v>
      </c>
      <c r="I31" s="53" t="s">
        <v>231</v>
      </c>
      <c r="J31" s="2">
        <v>1</v>
      </c>
      <c r="K31" s="2">
        <v>9</v>
      </c>
      <c r="L31" s="38">
        <v>0.16609599999999999</v>
      </c>
      <c r="M31" s="38">
        <v>0.26793699999999998</v>
      </c>
      <c r="N31" s="38">
        <v>0</v>
      </c>
      <c r="O31" s="38">
        <v>0.72889599999999999</v>
      </c>
      <c r="P31" s="38">
        <v>0</v>
      </c>
      <c r="Q31" s="38">
        <v>5.8680000000000003E-2</v>
      </c>
      <c r="R31" s="38">
        <v>0.5</v>
      </c>
      <c r="S31" s="38">
        <v>0.50370400000000004</v>
      </c>
      <c r="T31" s="38">
        <v>0</v>
      </c>
      <c r="U31" s="38">
        <v>0.942222</v>
      </c>
      <c r="V31" s="38">
        <v>0.305085</v>
      </c>
      <c r="W31" s="38">
        <v>0.25423699999999999</v>
      </c>
      <c r="X31" s="39">
        <f>(L31+O31)/2</f>
        <v>0.447496</v>
      </c>
      <c r="Y31" s="39">
        <f>(M31+O31)/2</f>
        <v>0.49841649999999998</v>
      </c>
      <c r="Z31" s="39">
        <f>(L31+O31+(1-Q31))/3</f>
        <v>0.61210399999999998</v>
      </c>
      <c r="AA31" s="39">
        <f>(M31+O31+(1-Q31))/3</f>
        <v>0.64605100000000004</v>
      </c>
      <c r="AB31" s="46" t="s">
        <v>163</v>
      </c>
      <c r="AC31" s="46" t="s">
        <v>165</v>
      </c>
      <c r="AD31" s="46" t="s">
        <v>163</v>
      </c>
      <c r="AE31" s="46" t="s">
        <v>165</v>
      </c>
      <c r="AF31" s="46" t="s">
        <v>163</v>
      </c>
      <c r="AG31" s="46" t="s">
        <v>164</v>
      </c>
      <c r="AH31" s="46" t="s">
        <v>163</v>
      </c>
      <c r="AI31" s="46" t="s">
        <v>165</v>
      </c>
      <c r="AJ31" s="46" t="s">
        <v>179</v>
      </c>
      <c r="AK31" s="46" t="s">
        <v>164</v>
      </c>
      <c r="AL31" s="46" t="s">
        <v>163</v>
      </c>
      <c r="AM31" s="46" t="s">
        <v>165</v>
      </c>
      <c r="AN31" s="46"/>
      <c r="AO31" s="46"/>
      <c r="AP31" s="46"/>
      <c r="AQ31" s="46"/>
      <c r="AR31" s="46"/>
      <c r="AS31" s="46"/>
      <c r="AT31" s="46"/>
      <c r="AU31" s="46"/>
      <c r="AV31" s="47">
        <f>COUNTA(AB31,AD31,AF31,AH31,AJ31,AL31,AN31,AP31,AR31,AT31)</f>
        <v>6</v>
      </c>
      <c r="AW31" s="47">
        <v>1</v>
      </c>
      <c r="AX31" s="42">
        <f>AW31/AV31</f>
        <v>0.16666666666666666</v>
      </c>
      <c r="AY31" s="47">
        <f>COUNTIF(AB31:AU31,"C")</f>
        <v>5</v>
      </c>
      <c r="AZ31" s="42">
        <f>AY31/AV31</f>
        <v>0.83333333333333337</v>
      </c>
      <c r="BA31" s="51">
        <f>AZ31-AX31</f>
        <v>0.66666666666666674</v>
      </c>
      <c r="BB31" s="46" t="s">
        <v>166</v>
      </c>
      <c r="BC31" s="48" t="s">
        <v>197</v>
      </c>
    </row>
    <row r="32" spans="1:55" x14ac:dyDescent="0.25">
      <c r="A32" s="4" t="s">
        <v>37</v>
      </c>
      <c r="B32" s="2" t="s">
        <v>9</v>
      </c>
      <c r="C32" s="2" t="s">
        <v>86</v>
      </c>
      <c r="D32" s="2" t="s">
        <v>1</v>
      </c>
      <c r="E32" s="2" t="s">
        <v>77</v>
      </c>
      <c r="F32" s="2">
        <v>3</v>
      </c>
      <c r="G32" s="35">
        <v>33</v>
      </c>
      <c r="H32" s="53" t="s">
        <v>229</v>
      </c>
      <c r="I32" s="53" t="s">
        <v>228</v>
      </c>
      <c r="J32" s="2">
        <v>2.5</v>
      </c>
      <c r="K32" s="2">
        <v>10</v>
      </c>
      <c r="L32" s="38">
        <v>0.34343400000000002</v>
      </c>
      <c r="M32" s="38">
        <v>3.7490000000000002E-3</v>
      </c>
      <c r="N32" s="38">
        <v>0</v>
      </c>
      <c r="O32" s="38">
        <v>0.99551599999999996</v>
      </c>
      <c r="P32" s="38">
        <v>2.3810000000000001E-2</v>
      </c>
      <c r="Q32" s="38">
        <v>0</v>
      </c>
      <c r="R32" s="38">
        <v>0.631579</v>
      </c>
      <c r="S32" s="38">
        <v>0</v>
      </c>
      <c r="T32" s="38">
        <v>0</v>
      </c>
      <c r="U32" s="38">
        <v>0.985294</v>
      </c>
      <c r="V32" s="38">
        <v>9.8039000000000001E-2</v>
      </c>
      <c r="W32" s="38">
        <v>0</v>
      </c>
      <c r="X32" s="39">
        <f>(L32+O32)/2</f>
        <v>0.66947500000000004</v>
      </c>
      <c r="Y32" s="39">
        <f>(M32+O32)/2</f>
        <v>0.49963249999999998</v>
      </c>
      <c r="Z32" s="39">
        <f>(L32+O32+(1-Q32))/3</f>
        <v>0.77965000000000007</v>
      </c>
      <c r="AA32" s="39">
        <f>(M32+O32+(1-Q32))/3</f>
        <v>0.66642166666666658</v>
      </c>
      <c r="AB32" s="42" t="s">
        <v>163</v>
      </c>
      <c r="AC32" s="42" t="s">
        <v>165</v>
      </c>
      <c r="AD32" s="42" t="s">
        <v>163</v>
      </c>
      <c r="AE32" s="42" t="s">
        <v>164</v>
      </c>
      <c r="AF32" s="42" t="s">
        <v>163</v>
      </c>
      <c r="AG32" s="42" t="s">
        <v>164</v>
      </c>
      <c r="AH32" s="42" t="s">
        <v>163</v>
      </c>
      <c r="AI32" s="42" t="s">
        <v>165</v>
      </c>
      <c r="AJ32" s="42" t="s">
        <v>163</v>
      </c>
      <c r="AK32" s="42" t="s">
        <v>165</v>
      </c>
      <c r="AL32" s="42" t="s">
        <v>163</v>
      </c>
      <c r="AM32" s="42" t="s">
        <v>165</v>
      </c>
      <c r="AN32" s="42" t="s">
        <v>163</v>
      </c>
      <c r="AO32" s="42" t="s">
        <v>164</v>
      </c>
      <c r="AP32" s="42" t="s">
        <v>163</v>
      </c>
      <c r="AQ32" s="42" t="s">
        <v>165</v>
      </c>
      <c r="AR32" s="45"/>
      <c r="AS32" s="45"/>
      <c r="AT32" s="45"/>
      <c r="AU32" s="45"/>
      <c r="AV32" s="42">
        <f>COUNTA(AB32,AD32,AF32,AH32,AJ32,AL32,AN32,AP32,AR32,AT32)</f>
        <v>8</v>
      </c>
      <c r="AW32" s="42">
        <v>8</v>
      </c>
      <c r="AX32" s="42"/>
      <c r="AY32" s="42">
        <f>COUNTIF(AB32:AU32,"C")</f>
        <v>8</v>
      </c>
      <c r="AZ32" s="42">
        <f>AY32/AV32</f>
        <v>1</v>
      </c>
      <c r="BA32" s="51">
        <f>AZ32-AX32</f>
        <v>1</v>
      </c>
      <c r="BB32" s="42" t="s">
        <v>166</v>
      </c>
      <c r="BC32" s="43" t="s">
        <v>198</v>
      </c>
    </row>
    <row r="33" spans="1:55" x14ac:dyDescent="0.25">
      <c r="A33" s="4" t="s">
        <v>38</v>
      </c>
      <c r="B33" s="2" t="s">
        <v>9</v>
      </c>
      <c r="C33" s="2" t="s">
        <v>86</v>
      </c>
      <c r="D33" s="2" t="s">
        <v>0</v>
      </c>
      <c r="E33" s="2" t="s">
        <v>77</v>
      </c>
      <c r="F33" s="2">
        <v>2</v>
      </c>
      <c r="G33" s="35">
        <v>58</v>
      </c>
      <c r="H33" s="53" t="s">
        <v>230</v>
      </c>
      <c r="I33" s="53" t="s">
        <v>228</v>
      </c>
      <c r="J33" s="2">
        <v>2</v>
      </c>
      <c r="K33" s="2">
        <v>9</v>
      </c>
      <c r="L33" s="38">
        <v>0.79775300000000005</v>
      </c>
      <c r="M33" s="38">
        <v>0.61314800000000003</v>
      </c>
      <c r="N33" s="38">
        <v>0</v>
      </c>
      <c r="O33" s="38">
        <v>0.48322100000000001</v>
      </c>
      <c r="P33" s="38">
        <v>0</v>
      </c>
      <c r="Q33" s="38">
        <v>0</v>
      </c>
      <c r="R33" s="38">
        <v>0.94252899999999995</v>
      </c>
      <c r="S33" s="38">
        <v>0.84210499999999999</v>
      </c>
      <c r="T33" s="38">
        <v>9.0909000000000004E-2</v>
      </c>
      <c r="U33" s="38">
        <v>0.89166699999999999</v>
      </c>
      <c r="V33" s="38">
        <v>0</v>
      </c>
      <c r="W33" s="38">
        <v>0</v>
      </c>
      <c r="X33" s="39">
        <f>(L33+O33)/2</f>
        <v>0.64048700000000003</v>
      </c>
      <c r="Y33" s="39">
        <f>(M33+O33)/2</f>
        <v>0.54818450000000007</v>
      </c>
      <c r="Z33" s="39">
        <f>(L33+O33+(1-Q33))/3</f>
        <v>0.76032466666666665</v>
      </c>
      <c r="AA33" s="39">
        <f>(M33+O33+(1-Q33))/3</f>
        <v>0.69878966666666675</v>
      </c>
      <c r="AB33" s="42" t="s">
        <v>163</v>
      </c>
      <c r="AC33" s="42" t="s">
        <v>165</v>
      </c>
      <c r="AD33" s="42" t="s">
        <v>180</v>
      </c>
      <c r="AE33" s="42" t="s">
        <v>164</v>
      </c>
      <c r="AF33" s="42" t="s">
        <v>163</v>
      </c>
      <c r="AG33" s="42" t="s">
        <v>164</v>
      </c>
      <c r="AH33" s="42" t="s">
        <v>163</v>
      </c>
      <c r="AI33" s="42" t="s">
        <v>165</v>
      </c>
      <c r="AJ33" s="42" t="s">
        <v>163</v>
      </c>
      <c r="AK33" s="42" t="s">
        <v>164</v>
      </c>
      <c r="AL33" s="42" t="s">
        <v>163</v>
      </c>
      <c r="AM33" s="42" t="s">
        <v>165</v>
      </c>
      <c r="AN33" s="42" t="s">
        <v>163</v>
      </c>
      <c r="AO33" s="42" t="s">
        <v>165</v>
      </c>
      <c r="AP33" s="42" t="s">
        <v>171</v>
      </c>
      <c r="AQ33" s="42" t="s">
        <v>165</v>
      </c>
      <c r="AR33" s="45"/>
      <c r="AS33" s="45"/>
      <c r="AT33" s="45"/>
      <c r="AU33" s="45"/>
      <c r="AV33" s="42">
        <f>COUNTA(AB33,AD33,AF33,AH33,AJ33,AL33,AN33,AP33,AR33,AT33)</f>
        <v>8</v>
      </c>
      <c r="AW33" s="42">
        <v>6</v>
      </c>
      <c r="AX33" s="42"/>
      <c r="AY33" s="42">
        <f>COUNTIF(AB33:AU33,"C")</f>
        <v>6</v>
      </c>
      <c r="AZ33" s="42">
        <f>AY33/AV33</f>
        <v>0.75</v>
      </c>
      <c r="BA33" s="51">
        <f>AZ33-AX33</f>
        <v>0.75</v>
      </c>
      <c r="BB33" s="42" t="s">
        <v>166</v>
      </c>
      <c r="BC33" s="43" t="s">
        <v>199</v>
      </c>
    </row>
    <row r="34" spans="1:55" x14ac:dyDescent="0.25">
      <c r="A34" s="4" t="s">
        <v>33</v>
      </c>
      <c r="B34" s="2" t="s">
        <v>9</v>
      </c>
      <c r="C34" s="2" t="s">
        <v>86</v>
      </c>
      <c r="D34" s="2" t="s">
        <v>1</v>
      </c>
      <c r="E34" s="2" t="s">
        <v>77</v>
      </c>
      <c r="F34" s="2">
        <v>2</v>
      </c>
      <c r="G34" s="35">
        <v>47</v>
      </c>
      <c r="H34" s="53" t="s">
        <v>228</v>
      </c>
      <c r="I34" s="53" t="s">
        <v>228</v>
      </c>
      <c r="J34" s="2">
        <v>1</v>
      </c>
      <c r="K34" s="2">
        <v>11</v>
      </c>
      <c r="L34" s="38">
        <v>0.12622700000000001</v>
      </c>
      <c r="M34" s="38">
        <v>0</v>
      </c>
      <c r="N34" s="38">
        <v>0</v>
      </c>
      <c r="O34" s="38">
        <v>0.64552600000000004</v>
      </c>
      <c r="P34" s="38">
        <v>0.102326</v>
      </c>
      <c r="Q34" s="38">
        <v>0.440164</v>
      </c>
      <c r="R34" s="38">
        <v>0.137931</v>
      </c>
      <c r="S34" s="38">
        <v>0</v>
      </c>
      <c r="T34" s="38">
        <v>0</v>
      </c>
      <c r="U34" s="38">
        <v>0.91666700000000001</v>
      </c>
      <c r="V34" s="38">
        <v>0.74509800000000004</v>
      </c>
      <c r="W34" s="38">
        <v>0.87248300000000001</v>
      </c>
      <c r="X34" s="39">
        <f>(L34+O34)/2</f>
        <v>0.38587650000000001</v>
      </c>
      <c r="Y34" s="39">
        <f>(M34+O34)/2</f>
        <v>0.32276300000000002</v>
      </c>
      <c r="Z34" s="39">
        <f>(L34+O34+(1-Q34))/3</f>
        <v>0.44386300000000006</v>
      </c>
      <c r="AA34" s="39">
        <f>(M34+O34+(1-Q34))/3</f>
        <v>0.40178733333333333</v>
      </c>
      <c r="AB34" s="42" t="s">
        <v>163</v>
      </c>
      <c r="AC34" s="42" t="s">
        <v>164</v>
      </c>
      <c r="AD34" s="42" t="s">
        <v>163</v>
      </c>
      <c r="AE34" s="42" t="s">
        <v>165</v>
      </c>
      <c r="AF34" s="42" t="s">
        <v>163</v>
      </c>
      <c r="AG34" s="42" t="s">
        <v>165</v>
      </c>
      <c r="AH34" s="42" t="s">
        <v>163</v>
      </c>
      <c r="AI34" s="42" t="s">
        <v>164</v>
      </c>
      <c r="AJ34" s="42" t="s">
        <v>163</v>
      </c>
      <c r="AK34" s="42" t="s">
        <v>164</v>
      </c>
      <c r="AL34" s="42" t="s">
        <v>163</v>
      </c>
      <c r="AM34" s="42" t="s">
        <v>164</v>
      </c>
      <c r="AN34" s="42" t="s">
        <v>163</v>
      </c>
      <c r="AO34" s="42" t="s">
        <v>165</v>
      </c>
      <c r="AP34" s="42" t="s">
        <v>163</v>
      </c>
      <c r="AQ34" s="42" t="s">
        <v>165</v>
      </c>
      <c r="AR34" s="42" t="s">
        <v>163</v>
      </c>
      <c r="AS34" s="42" t="s">
        <v>164</v>
      </c>
      <c r="AT34" s="42" t="s">
        <v>163</v>
      </c>
      <c r="AU34" s="42" t="s">
        <v>164</v>
      </c>
      <c r="AV34" s="42">
        <f>COUNTA(AB34,AD34,AF34,AH34,AJ34,AL34,AN34,AP34,AR34,AT34)</f>
        <v>10</v>
      </c>
      <c r="AW34" s="42">
        <v>10</v>
      </c>
      <c r="AX34" s="42"/>
      <c r="AY34" s="42">
        <f>COUNTIF(AB34:AU34,"C")</f>
        <v>10</v>
      </c>
      <c r="AZ34" s="42">
        <f>AY34/AV34</f>
        <v>1</v>
      </c>
      <c r="BA34" s="51">
        <f>AZ34-AX34</f>
        <v>1</v>
      </c>
      <c r="BB34" s="42" t="s">
        <v>166</v>
      </c>
      <c r="BC34" s="43" t="s">
        <v>200</v>
      </c>
    </row>
    <row r="35" spans="1:55" x14ac:dyDescent="0.25">
      <c r="A35" s="4" t="s">
        <v>39</v>
      </c>
      <c r="B35" s="2" t="s">
        <v>112</v>
      </c>
      <c r="C35" s="2" t="s">
        <v>86</v>
      </c>
      <c r="D35" s="2" t="s">
        <v>0</v>
      </c>
      <c r="E35" s="2" t="s">
        <v>77</v>
      </c>
      <c r="F35" s="2">
        <v>2</v>
      </c>
      <c r="G35" s="35">
        <v>59</v>
      </c>
      <c r="H35" s="53" t="s">
        <v>230</v>
      </c>
      <c r="I35" s="53" t="s">
        <v>228</v>
      </c>
      <c r="J35" s="2">
        <v>1</v>
      </c>
      <c r="K35" s="2">
        <v>16</v>
      </c>
      <c r="L35" s="38">
        <v>0.55776199999999998</v>
      </c>
      <c r="M35" s="38">
        <v>0.14893600000000001</v>
      </c>
      <c r="N35" s="38">
        <v>0</v>
      </c>
      <c r="O35" s="38">
        <v>0.84057999999999999</v>
      </c>
      <c r="P35" s="38">
        <v>0</v>
      </c>
      <c r="Q35" s="38">
        <v>1.3774E-2</v>
      </c>
      <c r="R35" s="38">
        <v>0.31746000000000002</v>
      </c>
      <c r="S35" s="38">
        <v>9.375E-2</v>
      </c>
      <c r="T35" s="38">
        <v>0</v>
      </c>
      <c r="U35" s="38">
        <v>0.97499999999999998</v>
      </c>
      <c r="V35" s="38">
        <v>0</v>
      </c>
      <c r="W35" s="38">
        <v>0</v>
      </c>
      <c r="X35" s="39">
        <f>(L35+O35)/2</f>
        <v>0.69917099999999999</v>
      </c>
      <c r="Y35" s="39">
        <f>(M35+O35)/2</f>
        <v>0.49475800000000003</v>
      </c>
      <c r="Z35" s="39">
        <f>(L35+O35+(1-Q35))/3</f>
        <v>0.7948559999999999</v>
      </c>
      <c r="AA35" s="39">
        <f>(M35+O35+(1-Q35))/3</f>
        <v>0.6585806666666667</v>
      </c>
      <c r="AB35" s="42" t="s">
        <v>163</v>
      </c>
      <c r="AC35" s="42" t="s">
        <v>165</v>
      </c>
      <c r="AD35" s="42" t="s">
        <v>163</v>
      </c>
      <c r="AE35" s="42" t="s">
        <v>164</v>
      </c>
      <c r="AF35" s="42" t="s">
        <v>163</v>
      </c>
      <c r="AG35" s="42" t="s">
        <v>165</v>
      </c>
      <c r="AH35" s="42" t="s">
        <v>163</v>
      </c>
      <c r="AI35" s="42" t="s">
        <v>164</v>
      </c>
      <c r="AJ35" s="42" t="s">
        <v>163</v>
      </c>
      <c r="AK35" s="42" t="s">
        <v>164</v>
      </c>
      <c r="AL35" s="42" t="s">
        <v>163</v>
      </c>
      <c r="AM35" s="42" t="s">
        <v>165</v>
      </c>
      <c r="AN35" s="42" t="s">
        <v>179</v>
      </c>
      <c r="AO35" s="42" t="s">
        <v>164</v>
      </c>
      <c r="AP35" s="42" t="s">
        <v>163</v>
      </c>
      <c r="AQ35" s="42" t="s">
        <v>164</v>
      </c>
      <c r="AR35" s="42" t="s">
        <v>163</v>
      </c>
      <c r="AS35" s="42" t="s">
        <v>164</v>
      </c>
      <c r="AT35" s="42" t="s">
        <v>163</v>
      </c>
      <c r="AU35" s="42" t="s">
        <v>165</v>
      </c>
      <c r="AV35" s="42">
        <f>COUNTA(AB35,AD35,AF35,AH35,AJ35,AL35,AN35,AP35,AR35,AT35)</f>
        <v>10</v>
      </c>
      <c r="AW35" s="42">
        <v>9</v>
      </c>
      <c r="AX35" s="42"/>
      <c r="AY35" s="42">
        <f>COUNTIF(AB35:AU35,"C")</f>
        <v>9</v>
      </c>
      <c r="AZ35" s="42">
        <f>AY35/AV35</f>
        <v>0.9</v>
      </c>
      <c r="BA35" s="51">
        <f>AZ35-AX35</f>
        <v>0.9</v>
      </c>
      <c r="BB35" s="42" t="s">
        <v>170</v>
      </c>
      <c r="BC35" s="44"/>
    </row>
    <row r="36" spans="1:55" x14ac:dyDescent="0.25">
      <c r="A36" s="4" t="s">
        <v>22</v>
      </c>
      <c r="B36" s="2" t="s">
        <v>113</v>
      </c>
      <c r="C36" s="2" t="s">
        <v>86</v>
      </c>
      <c r="D36" s="2" t="s">
        <v>0</v>
      </c>
      <c r="E36" s="2" t="s">
        <v>2</v>
      </c>
      <c r="F36" s="2">
        <v>2</v>
      </c>
      <c r="G36" s="2">
        <v>53</v>
      </c>
      <c r="H36" s="53" t="s">
        <v>228</v>
      </c>
      <c r="I36" s="53" t="s">
        <v>228</v>
      </c>
      <c r="J36" s="2">
        <v>2.5</v>
      </c>
      <c r="K36" s="2">
        <v>7</v>
      </c>
      <c r="L36" s="38">
        <v>0.53150200000000003</v>
      </c>
      <c r="M36" s="38">
        <v>0.61828700000000003</v>
      </c>
      <c r="N36" s="38">
        <v>0.26196199999999997</v>
      </c>
      <c r="O36" s="38">
        <v>0.59717299999999995</v>
      </c>
      <c r="P36" s="38">
        <v>7.7739000000000003E-2</v>
      </c>
      <c r="Q36" s="38">
        <v>0.394872</v>
      </c>
      <c r="R36" s="38">
        <v>1</v>
      </c>
      <c r="S36" s="38">
        <v>0.82887699999999997</v>
      </c>
      <c r="T36" s="38">
        <v>0.52631600000000001</v>
      </c>
      <c r="U36" s="38">
        <v>1</v>
      </c>
      <c r="V36" s="38">
        <v>0.75155300000000003</v>
      </c>
      <c r="W36" s="38">
        <v>0.74324299999999999</v>
      </c>
      <c r="X36" s="39">
        <f>(L36+O36)/2</f>
        <v>0.56433749999999994</v>
      </c>
      <c r="Y36" s="39">
        <f>(M36+O36)/2</f>
        <v>0.60772999999999999</v>
      </c>
      <c r="Z36" s="39">
        <f>(L36+O36+(1-Q36))/3</f>
        <v>0.57793433333333333</v>
      </c>
      <c r="AA36" s="39">
        <f>(M36+O36+(1-Q36))/3</f>
        <v>0.60686266666666666</v>
      </c>
      <c r="AB36" s="42" t="s">
        <v>179</v>
      </c>
      <c r="AC36" s="42" t="s">
        <v>165</v>
      </c>
      <c r="AD36" s="42" t="s">
        <v>179</v>
      </c>
      <c r="AE36" s="42" t="s">
        <v>165</v>
      </c>
      <c r="AF36" s="42" t="s">
        <v>163</v>
      </c>
      <c r="AG36" s="42" t="s">
        <v>164</v>
      </c>
      <c r="AH36" s="42" t="s">
        <v>179</v>
      </c>
      <c r="AI36" s="42" t="s">
        <v>165</v>
      </c>
      <c r="AJ36" s="42" t="s">
        <v>163</v>
      </c>
      <c r="AK36" s="42" t="s">
        <v>164</v>
      </c>
      <c r="AL36" s="42" t="s">
        <v>163</v>
      </c>
      <c r="AM36" s="42" t="s">
        <v>164</v>
      </c>
      <c r="AN36" s="42" t="s">
        <v>179</v>
      </c>
      <c r="AO36" s="42" t="s">
        <v>165</v>
      </c>
      <c r="AP36" s="42" t="s">
        <v>163</v>
      </c>
      <c r="AQ36" s="42" t="s">
        <v>164</v>
      </c>
      <c r="AR36" s="42" t="s">
        <v>163</v>
      </c>
      <c r="AS36" s="42" t="s">
        <v>164</v>
      </c>
      <c r="AT36" s="42" t="s">
        <v>163</v>
      </c>
      <c r="AU36" s="42" t="s">
        <v>164</v>
      </c>
      <c r="AV36" s="42">
        <f>COUNTA(AB36,AD36,AF36,AH36,AJ36,AL36,AN36,AP36,AR36,AT36)</f>
        <v>10</v>
      </c>
      <c r="AW36" s="42">
        <v>4</v>
      </c>
      <c r="AX36" s="42">
        <f>AW36/AV36</f>
        <v>0.4</v>
      </c>
      <c r="AY36" s="42">
        <f>COUNTIF(AB36:AU36,"C")</f>
        <v>6</v>
      </c>
      <c r="AZ36" s="42">
        <f>AY36/AV36</f>
        <v>0.6</v>
      </c>
      <c r="BA36" s="51">
        <f>AZ36-AX36</f>
        <v>0.19999999999999996</v>
      </c>
      <c r="BB36" s="42" t="s">
        <v>166</v>
      </c>
      <c r="BC36" s="44"/>
    </row>
    <row r="37" spans="1:55" x14ac:dyDescent="0.25">
      <c r="A37" s="4" t="s">
        <v>40</v>
      </c>
      <c r="B37" s="2" t="s">
        <v>114</v>
      </c>
      <c r="C37" s="2" t="s">
        <v>86</v>
      </c>
      <c r="D37" s="2" t="s">
        <v>0</v>
      </c>
      <c r="E37" s="2" t="s">
        <v>77</v>
      </c>
      <c r="F37" s="2">
        <v>2</v>
      </c>
      <c r="G37" s="35">
        <v>42</v>
      </c>
      <c r="H37" s="53" t="s">
        <v>230</v>
      </c>
      <c r="I37" s="53" t="s">
        <v>231</v>
      </c>
      <c r="J37" s="2">
        <v>2</v>
      </c>
      <c r="K37" s="2">
        <v>5.5</v>
      </c>
      <c r="L37" s="38">
        <v>0.20158699999999999</v>
      </c>
      <c r="M37" s="38">
        <v>0.16105800000000001</v>
      </c>
      <c r="N37" s="38">
        <v>0</v>
      </c>
      <c r="O37" s="38">
        <v>0.993062</v>
      </c>
      <c r="P37" s="38">
        <v>0.43418499999999999</v>
      </c>
      <c r="Q37" s="38">
        <v>0.40153699999999998</v>
      </c>
      <c r="R37" s="38">
        <v>0.390625</v>
      </c>
      <c r="S37" s="38">
        <v>0</v>
      </c>
      <c r="T37" s="38">
        <v>0</v>
      </c>
      <c r="U37" s="38">
        <v>1</v>
      </c>
      <c r="V37" s="38">
        <v>0.796875</v>
      </c>
      <c r="W37" s="38">
        <v>0.490566</v>
      </c>
      <c r="X37" s="39">
        <f>(L37+O37)/2</f>
        <v>0.59732450000000004</v>
      </c>
      <c r="Y37" s="39">
        <f>(M37+O37)/2</f>
        <v>0.57706000000000002</v>
      </c>
      <c r="Z37" s="39">
        <f>(L37+O37+(1-Q37))/3</f>
        <v>0.59770400000000001</v>
      </c>
      <c r="AA37" s="39">
        <f>(M37+O37+(1-Q37))/3</f>
        <v>0.58419433333333337</v>
      </c>
      <c r="AB37" s="42" t="s">
        <v>163</v>
      </c>
      <c r="AC37" s="42" t="s">
        <v>165</v>
      </c>
      <c r="AD37" s="42" t="s">
        <v>163</v>
      </c>
      <c r="AE37" s="42" t="s">
        <v>164</v>
      </c>
      <c r="AF37" s="42" t="s">
        <v>163</v>
      </c>
      <c r="AG37" s="42" t="s">
        <v>164</v>
      </c>
      <c r="AH37" s="42" t="s">
        <v>163</v>
      </c>
      <c r="AI37" s="42" t="s">
        <v>164</v>
      </c>
      <c r="AJ37" s="42" t="s">
        <v>163</v>
      </c>
      <c r="AK37" s="42" t="s">
        <v>165</v>
      </c>
      <c r="AL37" s="42" t="s">
        <v>163</v>
      </c>
      <c r="AM37" s="42" t="s">
        <v>164</v>
      </c>
      <c r="AN37" s="42" t="s">
        <v>163</v>
      </c>
      <c r="AO37" s="42" t="s">
        <v>164</v>
      </c>
      <c r="AP37" s="42" t="s">
        <v>163</v>
      </c>
      <c r="AQ37" s="42" t="s">
        <v>165</v>
      </c>
      <c r="AR37" s="42" t="s">
        <v>163</v>
      </c>
      <c r="AS37" s="42" t="s">
        <v>164</v>
      </c>
      <c r="AT37" s="45"/>
      <c r="AU37" s="45"/>
      <c r="AV37" s="42">
        <f>COUNTA(AB37,AD37,AF37,AH37,AJ37,AL37,AN37,AP37,AR37,AT37)</f>
        <v>9</v>
      </c>
      <c r="AW37" s="42">
        <v>9</v>
      </c>
      <c r="AX37" s="42"/>
      <c r="AY37" s="42">
        <f>COUNTIF(AB37:AU37,"C")</f>
        <v>9</v>
      </c>
      <c r="AZ37" s="42">
        <f>AY37/AV37</f>
        <v>1</v>
      </c>
      <c r="BA37" s="51">
        <f>AZ37-AX37</f>
        <v>1</v>
      </c>
      <c r="BB37" s="42" t="s">
        <v>166</v>
      </c>
      <c r="BC37" s="43" t="s">
        <v>201</v>
      </c>
    </row>
    <row r="38" spans="1:55" x14ac:dyDescent="0.25">
      <c r="A38" s="4" t="s">
        <v>41</v>
      </c>
      <c r="B38" s="2" t="s">
        <v>9</v>
      </c>
      <c r="C38" s="2" t="s">
        <v>86</v>
      </c>
      <c r="D38" s="2" t="s">
        <v>1</v>
      </c>
      <c r="E38" s="2" t="s">
        <v>77</v>
      </c>
      <c r="F38" s="2">
        <v>2</v>
      </c>
      <c r="G38" s="35">
        <v>42</v>
      </c>
      <c r="H38" s="53" t="s">
        <v>228</v>
      </c>
      <c r="I38" s="53" t="s">
        <v>228</v>
      </c>
      <c r="J38" s="2">
        <v>1</v>
      </c>
      <c r="K38" s="2">
        <v>14.5</v>
      </c>
      <c r="L38" s="38">
        <v>0.486234</v>
      </c>
      <c r="M38" s="38">
        <v>0.462895</v>
      </c>
      <c r="N38" s="38">
        <v>0</v>
      </c>
      <c r="O38" s="38">
        <v>0.33695700000000001</v>
      </c>
      <c r="P38" s="38">
        <v>9.7142999999999993E-2</v>
      </c>
      <c r="Q38" s="38">
        <v>0</v>
      </c>
      <c r="R38" s="38">
        <v>0.39189200000000002</v>
      </c>
      <c r="S38" s="38">
        <v>0.83823499999999995</v>
      </c>
      <c r="T38" s="38">
        <v>0</v>
      </c>
      <c r="U38" s="38">
        <v>0.48061999999999999</v>
      </c>
      <c r="V38" s="38">
        <v>0.91463399999999995</v>
      </c>
      <c r="W38" s="38">
        <v>0</v>
      </c>
      <c r="X38" s="39">
        <f>(L38+O38)/2</f>
        <v>0.4115955</v>
      </c>
      <c r="Y38" s="39">
        <f>(M38+O38)/2</f>
        <v>0.399926</v>
      </c>
      <c r="Z38" s="39">
        <f>(L38+O38+(1-Q38))/3</f>
        <v>0.60773033333333337</v>
      </c>
      <c r="AA38" s="39">
        <f>(M38+O38+(1-Q38))/3</f>
        <v>0.59995066666666663</v>
      </c>
      <c r="AB38" s="42" t="s">
        <v>163</v>
      </c>
      <c r="AC38" s="42" t="s">
        <v>164</v>
      </c>
      <c r="AD38" s="42" t="s">
        <v>163</v>
      </c>
      <c r="AE38" s="42" t="s">
        <v>165</v>
      </c>
      <c r="AF38" s="42" t="s">
        <v>163</v>
      </c>
      <c r="AG38" s="42" t="s">
        <v>164</v>
      </c>
      <c r="AH38" s="42" t="s">
        <v>163</v>
      </c>
      <c r="AI38" s="42" t="s">
        <v>165</v>
      </c>
      <c r="AJ38" s="42" t="s">
        <v>163</v>
      </c>
      <c r="AK38" s="42" t="s">
        <v>164</v>
      </c>
      <c r="AL38" s="42" t="s">
        <v>163</v>
      </c>
      <c r="AM38" s="42" t="s">
        <v>165</v>
      </c>
      <c r="AN38" s="42" t="s">
        <v>163</v>
      </c>
      <c r="AO38" s="42" t="s">
        <v>164</v>
      </c>
      <c r="AP38" s="42" t="s">
        <v>163</v>
      </c>
      <c r="AQ38" s="42" t="s">
        <v>165</v>
      </c>
      <c r="AR38" s="42" t="s">
        <v>163</v>
      </c>
      <c r="AS38" s="42" t="s">
        <v>164</v>
      </c>
      <c r="AT38" s="42" t="s">
        <v>163</v>
      </c>
      <c r="AU38" s="42" t="s">
        <v>165</v>
      </c>
      <c r="AV38" s="42">
        <f>COUNTA(AB38,AD38,AF38,AH38,AJ38,AL38,AN38,AP38,AR38,AT38)</f>
        <v>10</v>
      </c>
      <c r="AW38" s="42">
        <v>10</v>
      </c>
      <c r="AX38" s="42"/>
      <c r="AY38" s="42">
        <f>COUNTIF(AB38:AU38,"C")</f>
        <v>10</v>
      </c>
      <c r="AZ38" s="42">
        <f>AY38/AV38</f>
        <v>1</v>
      </c>
      <c r="BA38" s="51">
        <f>AZ38-AX38</f>
        <v>1</v>
      </c>
      <c r="BB38" s="42" t="s">
        <v>166</v>
      </c>
      <c r="BC38" s="43" t="s">
        <v>202</v>
      </c>
    </row>
    <row r="39" spans="1:55" x14ac:dyDescent="0.25">
      <c r="A39" s="4" t="s">
        <v>34</v>
      </c>
      <c r="B39" s="2" t="s">
        <v>115</v>
      </c>
      <c r="C39" s="2" t="s">
        <v>86</v>
      </c>
      <c r="D39" s="2" t="s">
        <v>1</v>
      </c>
      <c r="E39" s="2" t="s">
        <v>77</v>
      </c>
      <c r="F39" s="2">
        <v>2</v>
      </c>
      <c r="G39" s="35">
        <v>49</v>
      </c>
      <c r="H39" s="53" t="s">
        <v>228</v>
      </c>
      <c r="I39" s="53" t="s">
        <v>230</v>
      </c>
      <c r="J39" s="2">
        <v>1</v>
      </c>
      <c r="K39" s="2">
        <v>12.5</v>
      </c>
      <c r="L39" s="38">
        <v>0.38863599999999998</v>
      </c>
      <c r="M39" s="38">
        <v>0.33380100000000001</v>
      </c>
      <c r="N39" s="38">
        <v>1.6528999999999999E-2</v>
      </c>
      <c r="O39" s="38">
        <v>0.31229800000000002</v>
      </c>
      <c r="P39" s="38">
        <v>1.2194999999999999E-2</v>
      </c>
      <c r="Q39" s="38">
        <v>7.7702999999999994E-2</v>
      </c>
      <c r="R39" s="38">
        <v>0.639706</v>
      </c>
      <c r="S39" s="38">
        <v>0.88636400000000004</v>
      </c>
      <c r="T39" s="38">
        <v>4.3478000000000003E-2</v>
      </c>
      <c r="U39" s="38">
        <v>0.82962999999999998</v>
      </c>
      <c r="V39" s="38">
        <v>0.31496099999999999</v>
      </c>
      <c r="W39" s="38">
        <v>0.103896</v>
      </c>
      <c r="X39" s="39">
        <f>(L39+O39)/2</f>
        <v>0.35046699999999997</v>
      </c>
      <c r="Y39" s="39">
        <f>(M39+O39)/2</f>
        <v>0.32304949999999999</v>
      </c>
      <c r="Z39" s="39">
        <f>(L39+O39+(1-Q39))/3</f>
        <v>0.54107700000000003</v>
      </c>
      <c r="AA39" s="39">
        <f>(M39+O39+(1-Q39))/3</f>
        <v>0.52279866666666663</v>
      </c>
      <c r="AB39" s="42" t="s">
        <v>163</v>
      </c>
      <c r="AC39" s="42" t="s">
        <v>165</v>
      </c>
      <c r="AD39" s="42" t="s">
        <v>163</v>
      </c>
      <c r="AE39" s="42" t="s">
        <v>165</v>
      </c>
      <c r="AF39" s="42" t="s">
        <v>163</v>
      </c>
      <c r="AG39" s="42" t="s">
        <v>165</v>
      </c>
      <c r="AH39" s="42" t="s">
        <v>163</v>
      </c>
      <c r="AI39" s="42" t="s">
        <v>165</v>
      </c>
      <c r="AJ39" s="42" t="s">
        <v>163</v>
      </c>
      <c r="AK39" s="42" t="s">
        <v>165</v>
      </c>
      <c r="AL39" s="42" t="s">
        <v>163</v>
      </c>
      <c r="AM39" s="42" t="s">
        <v>165</v>
      </c>
      <c r="AN39" s="42" t="s">
        <v>163</v>
      </c>
      <c r="AO39" s="42" t="s">
        <v>165</v>
      </c>
      <c r="AP39" s="42" t="s">
        <v>163</v>
      </c>
      <c r="AQ39" s="42" t="s">
        <v>164</v>
      </c>
      <c r="AR39" s="42" t="s">
        <v>163</v>
      </c>
      <c r="AS39" s="42" t="s">
        <v>164</v>
      </c>
      <c r="AT39" s="42" t="s">
        <v>163</v>
      </c>
      <c r="AU39" s="42" t="s">
        <v>164</v>
      </c>
      <c r="AV39" s="42">
        <f>COUNTA(AB39,AD39,AF39,AH39,AJ39,AL39,AN39,AP39,AR39,AT39)</f>
        <v>10</v>
      </c>
      <c r="AW39" s="42">
        <v>10</v>
      </c>
      <c r="AX39" s="42"/>
      <c r="AY39" s="42">
        <f>COUNTIF(AB39:AU39,"C")</f>
        <v>10</v>
      </c>
      <c r="AZ39" s="42">
        <f>AY39/AV39</f>
        <v>1</v>
      </c>
      <c r="BA39" s="51">
        <f>AZ39-AX39</f>
        <v>1</v>
      </c>
      <c r="BB39" s="42" t="s">
        <v>170</v>
      </c>
      <c r="BC39" s="44"/>
    </row>
    <row r="40" spans="1:55" x14ac:dyDescent="0.25">
      <c r="A40" s="4" t="s">
        <v>42</v>
      </c>
      <c r="B40" s="2" t="s">
        <v>115</v>
      </c>
      <c r="C40" s="2" t="s">
        <v>86</v>
      </c>
      <c r="D40" s="2" t="s">
        <v>1</v>
      </c>
      <c r="E40" s="2" t="s">
        <v>77</v>
      </c>
      <c r="F40" s="2">
        <v>3</v>
      </c>
      <c r="G40" s="35">
        <v>26</v>
      </c>
      <c r="H40" s="53" t="s">
        <v>230</v>
      </c>
      <c r="I40" s="53" t="s">
        <v>230</v>
      </c>
      <c r="J40" s="2">
        <v>1</v>
      </c>
      <c r="K40" s="2">
        <v>11.5</v>
      </c>
      <c r="L40" s="38">
        <v>0.68273099999999998</v>
      </c>
      <c r="M40" s="38">
        <v>0.68020999999999998</v>
      </c>
      <c r="N40" s="38">
        <v>0</v>
      </c>
      <c r="O40" s="38">
        <v>0.93474100000000004</v>
      </c>
      <c r="P40" s="38">
        <v>0.73134299999999997</v>
      </c>
      <c r="Q40" s="38">
        <v>0.23705699999999999</v>
      </c>
      <c r="R40" s="38">
        <v>0.94573600000000002</v>
      </c>
      <c r="S40" s="38">
        <v>0.99285699999999999</v>
      </c>
      <c r="T40" s="38">
        <v>0</v>
      </c>
      <c r="U40" s="38">
        <v>0.83471099999999998</v>
      </c>
      <c r="V40" s="38">
        <v>0.54166700000000001</v>
      </c>
      <c r="W40" s="38">
        <v>0.202899</v>
      </c>
      <c r="X40" s="39">
        <f>(L40+O40)/2</f>
        <v>0.80873600000000001</v>
      </c>
      <c r="Y40" s="39">
        <f>(M40+O40)/2</f>
        <v>0.80747550000000001</v>
      </c>
      <c r="Z40" s="39">
        <f>(L40+O40+(1-Q40))/3</f>
        <v>0.79347166666666669</v>
      </c>
      <c r="AA40" s="39">
        <f>(M40+O40+(1-Q40))/3</f>
        <v>0.79263133333333335</v>
      </c>
      <c r="AB40" s="42" t="s">
        <v>163</v>
      </c>
      <c r="AC40" s="42" t="s">
        <v>165</v>
      </c>
      <c r="AD40" s="42" t="s">
        <v>163</v>
      </c>
      <c r="AE40" s="42" t="s">
        <v>165</v>
      </c>
      <c r="AF40" s="42" t="s">
        <v>163</v>
      </c>
      <c r="AG40" s="42" t="s">
        <v>164</v>
      </c>
      <c r="AH40" s="42" t="s">
        <v>163</v>
      </c>
      <c r="AI40" s="42" t="s">
        <v>164</v>
      </c>
      <c r="AJ40" s="42" t="s">
        <v>163</v>
      </c>
      <c r="AK40" s="42" t="s">
        <v>165</v>
      </c>
      <c r="AL40" s="42" t="s">
        <v>163</v>
      </c>
      <c r="AM40" s="42" t="s">
        <v>164</v>
      </c>
      <c r="AN40" s="42" t="s">
        <v>163</v>
      </c>
      <c r="AO40" s="42" t="s">
        <v>165</v>
      </c>
      <c r="AP40" s="42" t="s">
        <v>163</v>
      </c>
      <c r="AQ40" s="42" t="s">
        <v>164</v>
      </c>
      <c r="AR40" s="45"/>
      <c r="AS40" s="45"/>
      <c r="AT40" s="45"/>
      <c r="AU40" s="45"/>
      <c r="AV40" s="42">
        <f>COUNTA(AB40,AD40,AF40,AH40,AJ40,AL40,AN40,AP40,AR40,AT40)</f>
        <v>8</v>
      </c>
      <c r="AW40" s="42">
        <v>8</v>
      </c>
      <c r="AX40" s="42"/>
      <c r="AY40" s="42">
        <f>COUNTIF(AB40:AU40,"C")</f>
        <v>8</v>
      </c>
      <c r="AZ40" s="42">
        <f>AY40/AV40</f>
        <v>1</v>
      </c>
      <c r="BA40" s="51">
        <f>AZ40-AX40</f>
        <v>1</v>
      </c>
      <c r="BB40" s="42" t="s">
        <v>166</v>
      </c>
      <c r="BC40" s="43" t="s">
        <v>203</v>
      </c>
    </row>
    <row r="41" spans="1:55" x14ac:dyDescent="0.25">
      <c r="A41" s="4" t="s">
        <v>43</v>
      </c>
      <c r="B41" s="2" t="s">
        <v>115</v>
      </c>
      <c r="C41" s="2" t="s">
        <v>86</v>
      </c>
      <c r="D41" s="2" t="s">
        <v>0</v>
      </c>
      <c r="E41" s="2" t="s">
        <v>77</v>
      </c>
      <c r="F41" s="2">
        <v>2</v>
      </c>
      <c r="G41" s="38">
        <v>55</v>
      </c>
      <c r="H41" s="53" t="s">
        <v>228</v>
      </c>
      <c r="I41" s="53" t="s">
        <v>228</v>
      </c>
      <c r="J41" s="2">
        <v>2</v>
      </c>
      <c r="K41" s="2">
        <v>10.5</v>
      </c>
      <c r="L41" s="38">
        <v>0.70261899999999999</v>
      </c>
      <c r="M41" s="38">
        <v>0.62565899999999997</v>
      </c>
      <c r="N41" s="38">
        <v>3.5210999999999999E-2</v>
      </c>
      <c r="O41" s="38">
        <v>0.67876199999999998</v>
      </c>
      <c r="P41" s="38">
        <v>0.14351900000000001</v>
      </c>
      <c r="Q41" s="38">
        <v>0.22558900000000001</v>
      </c>
      <c r="R41" s="38">
        <v>0.65957399999999999</v>
      </c>
      <c r="S41" s="38">
        <v>0.75409800000000005</v>
      </c>
      <c r="T41" s="38">
        <v>0</v>
      </c>
      <c r="U41" s="38">
        <v>0.90825699999999998</v>
      </c>
      <c r="V41" s="38">
        <v>0</v>
      </c>
      <c r="W41" s="38">
        <v>0</v>
      </c>
      <c r="X41" s="39">
        <f>(L41+O41)/2</f>
        <v>0.69069049999999999</v>
      </c>
      <c r="Y41" s="39">
        <f>(M41+O41)/2</f>
        <v>0.65221050000000003</v>
      </c>
      <c r="Z41" s="39">
        <f>(L41+O41+(1-Q41))/3</f>
        <v>0.71859733333333331</v>
      </c>
      <c r="AA41" s="39">
        <f>(M41+O41+(1-Q41))/3</f>
        <v>0.69294400000000012</v>
      </c>
      <c r="AB41" s="42" t="s">
        <v>163</v>
      </c>
      <c r="AC41" s="42" t="s">
        <v>165</v>
      </c>
      <c r="AD41" s="42" t="s">
        <v>163</v>
      </c>
      <c r="AE41" s="42" t="s">
        <v>165</v>
      </c>
      <c r="AF41" s="42" t="s">
        <v>163</v>
      </c>
      <c r="AG41" s="42" t="s">
        <v>164</v>
      </c>
      <c r="AH41" s="42" t="s">
        <v>163</v>
      </c>
      <c r="AI41" s="42" t="s">
        <v>164</v>
      </c>
      <c r="AJ41" s="42" t="s">
        <v>163</v>
      </c>
      <c r="AK41" s="42" t="s">
        <v>164</v>
      </c>
      <c r="AL41" s="42" t="s">
        <v>163</v>
      </c>
      <c r="AM41" s="42" t="s">
        <v>164</v>
      </c>
      <c r="AN41" s="45"/>
      <c r="AO41" s="45"/>
      <c r="AP41" s="45"/>
      <c r="AQ41" s="45"/>
      <c r="AR41" s="45"/>
      <c r="AS41" s="45"/>
      <c r="AT41" s="45"/>
      <c r="AU41" s="45"/>
      <c r="AV41" s="42">
        <f>COUNTA(AB41,AD41,AF41,AH41,AJ41,AL41,AN41,AP41,AR41,AT41)</f>
        <v>6</v>
      </c>
      <c r="AW41" s="42">
        <v>6</v>
      </c>
      <c r="AX41" s="42"/>
      <c r="AY41" s="42">
        <f>COUNTIF(AB41:AU41,"C")</f>
        <v>6</v>
      </c>
      <c r="AZ41" s="42">
        <f>AY41/AV41</f>
        <v>1</v>
      </c>
      <c r="BA41" s="51">
        <f>AZ41-AX41</f>
        <v>1</v>
      </c>
      <c r="BB41" s="42" t="s">
        <v>170</v>
      </c>
      <c r="BC41" s="43" t="s">
        <v>204</v>
      </c>
    </row>
    <row r="42" spans="1:55" x14ac:dyDescent="0.25">
      <c r="A42" s="4" t="s">
        <v>44</v>
      </c>
      <c r="B42" s="2" t="s">
        <v>115</v>
      </c>
      <c r="C42" s="2" t="s">
        <v>86</v>
      </c>
      <c r="D42" s="2" t="s">
        <v>0</v>
      </c>
      <c r="E42" s="2" t="s">
        <v>77</v>
      </c>
      <c r="F42" s="2">
        <v>3</v>
      </c>
      <c r="G42" s="35">
        <v>25</v>
      </c>
      <c r="H42" s="53" t="s">
        <v>228</v>
      </c>
      <c r="I42" s="53" t="s">
        <v>228</v>
      </c>
      <c r="J42" s="2">
        <v>1</v>
      </c>
      <c r="K42" s="2">
        <v>11</v>
      </c>
      <c r="L42" s="38">
        <v>0.46176499999999998</v>
      </c>
      <c r="M42" s="38">
        <v>0.932203</v>
      </c>
      <c r="N42" s="38">
        <v>7.9283999999999993E-2</v>
      </c>
      <c r="O42" s="38">
        <v>0.71528499999999995</v>
      </c>
      <c r="P42" s="38">
        <v>0.114542</v>
      </c>
      <c r="Q42" s="38">
        <v>6.4838000000000007E-2</v>
      </c>
      <c r="R42" s="38">
        <v>0.85882400000000003</v>
      </c>
      <c r="S42" s="38">
        <v>1</v>
      </c>
      <c r="T42" s="38">
        <v>0</v>
      </c>
      <c r="U42" s="38">
        <v>0.84732799999999997</v>
      </c>
      <c r="V42" s="38">
        <v>0.125</v>
      </c>
      <c r="W42" s="38">
        <v>0</v>
      </c>
      <c r="X42" s="39">
        <f>(L42+O42)/2</f>
        <v>0.58852499999999996</v>
      </c>
      <c r="Y42" s="39">
        <f>(M42+O42)/2</f>
        <v>0.82374400000000003</v>
      </c>
      <c r="Z42" s="39">
        <f>(L42+O42+(1-Q42))/3</f>
        <v>0.70407066666666662</v>
      </c>
      <c r="AA42" s="39">
        <f>(M42+O42+(1-Q42))/3</f>
        <v>0.86088333333333333</v>
      </c>
      <c r="AB42" s="42" t="s">
        <v>163</v>
      </c>
      <c r="AC42" s="42" t="s">
        <v>165</v>
      </c>
      <c r="AD42" s="42" t="s">
        <v>163</v>
      </c>
      <c r="AE42" s="42" t="s">
        <v>164</v>
      </c>
      <c r="AF42" s="42" t="s">
        <v>171</v>
      </c>
      <c r="AG42" s="42" t="s">
        <v>164</v>
      </c>
      <c r="AH42" s="42" t="s">
        <v>163</v>
      </c>
      <c r="AI42" s="42" t="s">
        <v>164</v>
      </c>
      <c r="AJ42" s="42" t="s">
        <v>163</v>
      </c>
      <c r="AK42" s="42" t="s">
        <v>164</v>
      </c>
      <c r="AL42" s="42" t="s">
        <v>163</v>
      </c>
      <c r="AM42" s="42" t="s">
        <v>164</v>
      </c>
      <c r="AN42" s="42" t="s">
        <v>163</v>
      </c>
      <c r="AO42" s="42" t="s">
        <v>164</v>
      </c>
      <c r="AP42" s="42" t="s">
        <v>179</v>
      </c>
      <c r="AQ42" s="42" t="s">
        <v>164</v>
      </c>
      <c r="AR42" s="45"/>
      <c r="AS42" s="45"/>
      <c r="AT42" s="45"/>
      <c r="AU42" s="45"/>
      <c r="AV42" s="42">
        <f>COUNTA(AB42,AD42,AF42,AH42,AJ42,AL42,AN42,AP42,AR42,AT42)</f>
        <v>8</v>
      </c>
      <c r="AW42" s="42">
        <v>6</v>
      </c>
      <c r="AX42" s="42"/>
      <c r="AY42" s="42">
        <f>COUNTIF(AB42:AU42,"C")</f>
        <v>6</v>
      </c>
      <c r="AZ42" s="42">
        <f>AY42/AV42</f>
        <v>0.75</v>
      </c>
      <c r="BA42" s="51">
        <f>AZ42-AX42</f>
        <v>0.75</v>
      </c>
      <c r="BB42" s="42" t="s">
        <v>166</v>
      </c>
      <c r="BC42" s="43" t="s">
        <v>205</v>
      </c>
    </row>
    <row r="43" spans="1:55" x14ac:dyDescent="0.25">
      <c r="A43" s="4" t="s">
        <v>57</v>
      </c>
      <c r="B43" s="2" t="s">
        <v>82</v>
      </c>
      <c r="C43" s="2" t="s">
        <v>86</v>
      </c>
      <c r="D43" s="3" t="s">
        <v>0</v>
      </c>
      <c r="E43" s="2" t="s">
        <v>2</v>
      </c>
      <c r="F43" s="2">
        <v>1</v>
      </c>
      <c r="G43" s="2">
        <v>87</v>
      </c>
      <c r="J43" s="2">
        <v>2.5</v>
      </c>
      <c r="K43" s="2"/>
      <c r="L43" s="38">
        <v>0.28328300000000001</v>
      </c>
      <c r="M43" s="38">
        <v>0</v>
      </c>
      <c r="N43" s="38">
        <v>0</v>
      </c>
      <c r="O43" s="38">
        <v>0.34782600000000002</v>
      </c>
      <c r="P43" s="38">
        <v>0</v>
      </c>
      <c r="Q43" s="38">
        <v>0.12747900000000001</v>
      </c>
      <c r="R43" s="38">
        <v>0.71428599999999998</v>
      </c>
      <c r="S43" s="38">
        <v>0</v>
      </c>
      <c r="T43" s="38">
        <v>0</v>
      </c>
      <c r="U43" s="38">
        <v>0.90384600000000004</v>
      </c>
      <c r="V43" s="38">
        <v>0.27659600000000001</v>
      </c>
      <c r="W43" s="38">
        <v>0.42276399999999997</v>
      </c>
      <c r="X43" s="39">
        <f>(L43+O43)/2</f>
        <v>0.31555450000000002</v>
      </c>
      <c r="Y43" s="39">
        <f>(M43+O43)/2</f>
        <v>0.17391300000000001</v>
      </c>
      <c r="Z43" s="39">
        <f>(L43+O43+(1-Q43))/3</f>
        <v>0.50121000000000004</v>
      </c>
      <c r="AA43" s="39">
        <f>(M43+O43+(1-Q43))/3</f>
        <v>0.40678233333333336</v>
      </c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7"/>
      <c r="AW43" s="47"/>
      <c r="AX43" s="42"/>
      <c r="AY43" s="47"/>
      <c r="AZ43" s="42"/>
      <c r="BA43" s="51">
        <f>AZ43-AX43</f>
        <v>0</v>
      </c>
      <c r="BB43" s="46"/>
      <c r="BC43" s="48"/>
    </row>
    <row r="44" spans="1:55" x14ac:dyDescent="0.25">
      <c r="A44" s="4" t="s">
        <v>45</v>
      </c>
      <c r="B44" s="2" t="s">
        <v>9</v>
      </c>
      <c r="C44" s="2" t="s">
        <v>86</v>
      </c>
      <c r="D44" s="2" t="s">
        <v>1</v>
      </c>
      <c r="E44" s="2" t="s">
        <v>77</v>
      </c>
      <c r="F44" s="2">
        <v>3</v>
      </c>
      <c r="G44" s="35">
        <v>34</v>
      </c>
      <c r="H44" s="53" t="s">
        <v>228</v>
      </c>
      <c r="I44" s="53" t="s">
        <v>228</v>
      </c>
      <c r="J44" s="2">
        <v>2</v>
      </c>
      <c r="K44" s="2">
        <v>8.5</v>
      </c>
      <c r="L44" s="38">
        <v>1.5410000000000001E-3</v>
      </c>
      <c r="M44" s="38">
        <v>0.12609200000000001</v>
      </c>
      <c r="N44" s="38">
        <v>0</v>
      </c>
      <c r="O44" s="38">
        <v>0.556863</v>
      </c>
      <c r="P44" s="38">
        <v>0</v>
      </c>
      <c r="Q44" s="38">
        <v>0.57142899999999996</v>
      </c>
      <c r="R44" s="38">
        <v>0</v>
      </c>
      <c r="S44" s="38">
        <v>0</v>
      </c>
      <c r="T44" s="38">
        <v>0</v>
      </c>
      <c r="U44" s="38">
        <v>0.82199</v>
      </c>
      <c r="V44" s="38">
        <v>0.36363600000000001</v>
      </c>
      <c r="W44" s="38">
        <v>0</v>
      </c>
      <c r="X44" s="39">
        <f>(L44+O44)/2</f>
        <v>0.27920200000000001</v>
      </c>
      <c r="Y44" s="39">
        <f>(M44+O44)/2</f>
        <v>0.34147749999999999</v>
      </c>
      <c r="Z44" s="39">
        <f>(L44+O44+(1-Q44))/3</f>
        <v>0.32899166666666668</v>
      </c>
      <c r="AA44" s="39">
        <f>(M44+O44+(1-Q44))/3</f>
        <v>0.37050866666666665</v>
      </c>
      <c r="AB44" s="42" t="s">
        <v>163</v>
      </c>
      <c r="AC44" s="42" t="s">
        <v>165</v>
      </c>
      <c r="AD44" s="42" t="s">
        <v>163</v>
      </c>
      <c r="AE44" s="42" t="s">
        <v>165</v>
      </c>
      <c r="AF44" s="42" t="s">
        <v>163</v>
      </c>
      <c r="AG44" s="42" t="s">
        <v>165</v>
      </c>
      <c r="AH44" s="42" t="s">
        <v>163</v>
      </c>
      <c r="AI44" s="42" t="s">
        <v>164</v>
      </c>
      <c r="AJ44" s="42" t="s">
        <v>163</v>
      </c>
      <c r="AK44" s="42" t="s">
        <v>165</v>
      </c>
      <c r="AL44" s="42" t="s">
        <v>163</v>
      </c>
      <c r="AM44" s="42" t="s">
        <v>165</v>
      </c>
      <c r="AN44" s="42" t="s">
        <v>163</v>
      </c>
      <c r="AO44" s="42" t="s">
        <v>165</v>
      </c>
      <c r="AP44" s="45"/>
      <c r="AQ44" s="45"/>
      <c r="AR44" s="45"/>
      <c r="AS44" s="45"/>
      <c r="AT44" s="45"/>
      <c r="AU44" s="45"/>
      <c r="AV44" s="42">
        <f>COUNTA(AB44,AD44,AF44,AH44,AJ44,AL44,AN44,AP44,AR44,AT44)</f>
        <v>7</v>
      </c>
      <c r="AW44" s="42">
        <v>7</v>
      </c>
      <c r="AX44" s="42"/>
      <c r="AY44" s="42">
        <f>COUNTIF(AB44:AU44,"C")</f>
        <v>7</v>
      </c>
      <c r="AZ44" s="42">
        <f>AY44/AV44</f>
        <v>1</v>
      </c>
      <c r="BA44" s="51">
        <f>AZ44-AX44</f>
        <v>1</v>
      </c>
      <c r="BB44" s="42" t="s">
        <v>166</v>
      </c>
      <c r="BC44" s="43" t="s">
        <v>206</v>
      </c>
    </row>
    <row r="45" spans="1:55" x14ac:dyDescent="0.25">
      <c r="A45" s="4" t="s">
        <v>58</v>
      </c>
      <c r="B45" s="2" t="s">
        <v>9</v>
      </c>
      <c r="C45" s="2" t="s">
        <v>86</v>
      </c>
      <c r="D45" s="3" t="s">
        <v>1</v>
      </c>
      <c r="E45" s="2" t="s">
        <v>2</v>
      </c>
      <c r="F45" s="2">
        <v>2</v>
      </c>
      <c r="G45" s="2"/>
      <c r="H45" s="53" t="s">
        <v>230</v>
      </c>
      <c r="I45" s="53" t="s">
        <v>231</v>
      </c>
      <c r="J45" s="2">
        <v>1</v>
      </c>
      <c r="K45" s="2">
        <v>10</v>
      </c>
      <c r="L45" s="38">
        <v>0.38444200000000001</v>
      </c>
      <c r="M45" s="38">
        <v>0.49744300000000002</v>
      </c>
      <c r="N45" s="38">
        <v>0.11486499999999999</v>
      </c>
      <c r="O45" s="38">
        <v>0.48364200000000002</v>
      </c>
      <c r="P45" s="38">
        <v>2.3758000000000001E-2</v>
      </c>
      <c r="Q45" s="38">
        <v>0.24696399999999999</v>
      </c>
      <c r="R45" s="38">
        <v>1</v>
      </c>
      <c r="S45" s="38">
        <v>0.60975599999999996</v>
      </c>
      <c r="T45" s="38">
        <v>5.6818E-2</v>
      </c>
      <c r="U45" s="38">
        <v>0.74390199999999995</v>
      </c>
      <c r="V45" s="38">
        <v>0.119048</v>
      </c>
      <c r="W45" s="38">
        <v>0.26760600000000001</v>
      </c>
      <c r="X45" s="39">
        <f>(L45+O45)/2</f>
        <v>0.43404200000000004</v>
      </c>
      <c r="Y45" s="39">
        <f>(M45+O45)/2</f>
        <v>0.49054249999999999</v>
      </c>
      <c r="Z45" s="39">
        <f>(L45+O45+(1-Q45))/3</f>
        <v>0.54037333333333337</v>
      </c>
      <c r="AA45" s="39">
        <f>(M45+O45+(1-Q45))/3</f>
        <v>0.57804033333333338</v>
      </c>
      <c r="AB45" s="42" t="s">
        <v>163</v>
      </c>
      <c r="AC45" s="42" t="s">
        <v>164</v>
      </c>
      <c r="AD45" s="42" t="s">
        <v>163</v>
      </c>
      <c r="AE45" s="42" t="s">
        <v>165</v>
      </c>
      <c r="AF45" s="42" t="s">
        <v>163</v>
      </c>
      <c r="AG45" s="42" t="s">
        <v>165</v>
      </c>
      <c r="AH45" s="42" t="s">
        <v>163</v>
      </c>
      <c r="AI45" s="42" t="s">
        <v>165</v>
      </c>
      <c r="AJ45" s="42" t="s">
        <v>179</v>
      </c>
      <c r="AK45" s="42" t="s">
        <v>164</v>
      </c>
      <c r="AL45" s="42" t="s">
        <v>163</v>
      </c>
      <c r="AM45" s="42" t="s">
        <v>165</v>
      </c>
      <c r="AN45" s="42" t="s">
        <v>163</v>
      </c>
      <c r="AO45" s="42" t="s">
        <v>164</v>
      </c>
      <c r="AP45" s="42" t="s">
        <v>163</v>
      </c>
      <c r="AQ45" s="42" t="s">
        <v>165</v>
      </c>
      <c r="AR45" s="42" t="s">
        <v>163</v>
      </c>
      <c r="AS45" s="42" t="s">
        <v>165</v>
      </c>
      <c r="AT45" s="45"/>
      <c r="AU45" s="45"/>
      <c r="AV45" s="42">
        <f>COUNTA(AB45,AD45,AF45,AH45,AJ45,AL45,AN45,AP45,AR45,AT45)</f>
        <v>9</v>
      </c>
      <c r="AW45" s="42">
        <v>1</v>
      </c>
      <c r="AX45" s="42">
        <f>AW45/AV45</f>
        <v>0.1111111111111111</v>
      </c>
      <c r="AY45" s="42">
        <f>COUNTIF(AB45:AU45,"C")</f>
        <v>8</v>
      </c>
      <c r="AZ45" s="42">
        <f>AY45/AV45</f>
        <v>0.88888888888888884</v>
      </c>
      <c r="BA45" s="51">
        <f>AZ45-AX45</f>
        <v>0.77777777777777768</v>
      </c>
      <c r="BB45" s="42" t="s">
        <v>166</v>
      </c>
      <c r="BC45" s="43" t="s">
        <v>207</v>
      </c>
    </row>
    <row r="46" spans="1:55" x14ac:dyDescent="0.25">
      <c r="A46" s="4" t="s">
        <v>46</v>
      </c>
      <c r="B46" s="2" t="s">
        <v>9</v>
      </c>
      <c r="C46" s="2" t="s">
        <v>86</v>
      </c>
      <c r="D46" s="2" t="s">
        <v>0</v>
      </c>
      <c r="E46" s="2" t="s">
        <v>77</v>
      </c>
      <c r="F46" s="2">
        <v>3</v>
      </c>
      <c r="G46" s="35">
        <v>20</v>
      </c>
      <c r="H46" s="53" t="s">
        <v>228</v>
      </c>
      <c r="I46" s="53" t="s">
        <v>228</v>
      </c>
      <c r="J46" s="2">
        <v>3</v>
      </c>
      <c r="K46" s="2">
        <v>7</v>
      </c>
      <c r="L46" s="38">
        <v>8.5106000000000001E-2</v>
      </c>
      <c r="M46" s="38">
        <v>0.36901400000000001</v>
      </c>
      <c r="N46" s="38">
        <v>9.1739999999999999E-3</v>
      </c>
      <c r="O46" s="38">
        <v>0.48518499999999998</v>
      </c>
      <c r="P46" s="38">
        <v>0.397727</v>
      </c>
      <c r="Q46" s="38">
        <v>0.28807899999999997</v>
      </c>
      <c r="R46" s="38">
        <v>8.3333000000000004E-2</v>
      </c>
      <c r="S46" s="38">
        <v>0.18840599999999999</v>
      </c>
      <c r="T46" s="38">
        <v>0</v>
      </c>
      <c r="U46" s="38">
        <v>0.75575999999999999</v>
      </c>
      <c r="V46" s="38">
        <v>0.98837200000000003</v>
      </c>
      <c r="W46" s="38">
        <v>0.70329699999999995</v>
      </c>
      <c r="X46" s="39">
        <f>(L46+O46)/2</f>
        <v>0.2851455</v>
      </c>
      <c r="Y46" s="39">
        <f>(M46+O46)/2</f>
        <v>0.42709949999999997</v>
      </c>
      <c r="Z46" s="39">
        <f>(L46+O46+(1-Q46))/3</f>
        <v>0.42740399999999995</v>
      </c>
      <c r="AA46" s="39">
        <f>(M46+O46+(1-Q46))/3</f>
        <v>0.52203999999999995</v>
      </c>
      <c r="AB46" s="42" t="s">
        <v>163</v>
      </c>
      <c r="AC46" s="42" t="s">
        <v>164</v>
      </c>
      <c r="AD46" s="42" t="s">
        <v>163</v>
      </c>
      <c r="AE46" s="42" t="s">
        <v>165</v>
      </c>
      <c r="AF46" s="42" t="s">
        <v>163</v>
      </c>
      <c r="AG46" s="42" t="s">
        <v>165</v>
      </c>
      <c r="AH46" s="42" t="s">
        <v>171</v>
      </c>
      <c r="AI46" s="42" t="s">
        <v>165</v>
      </c>
      <c r="AJ46" s="42" t="s">
        <v>163</v>
      </c>
      <c r="AK46" s="42" t="s">
        <v>164</v>
      </c>
      <c r="AL46" s="42" t="s">
        <v>171</v>
      </c>
      <c r="AM46" s="42" t="s">
        <v>164</v>
      </c>
      <c r="AN46" s="42" t="s">
        <v>179</v>
      </c>
      <c r="AO46" s="42" t="s">
        <v>164</v>
      </c>
      <c r="AP46" s="42" t="s">
        <v>163</v>
      </c>
      <c r="AQ46" s="42" t="s">
        <v>164</v>
      </c>
      <c r="AR46" s="42" t="s">
        <v>171</v>
      </c>
      <c r="AS46" s="42" t="s">
        <v>165</v>
      </c>
      <c r="AT46" s="42" t="s">
        <v>163</v>
      </c>
      <c r="AU46" s="42" t="s">
        <v>164</v>
      </c>
      <c r="AV46" s="42">
        <f>COUNTA(AB46,AD46,AF46,AH46,AJ46,AL46,AN46,AP46,AR46,AT46)</f>
        <v>10</v>
      </c>
      <c r="AW46" s="42">
        <v>6</v>
      </c>
      <c r="AX46" s="42"/>
      <c r="AY46" s="42">
        <f>COUNTIF(AB46:AU46,"C")</f>
        <v>6</v>
      </c>
      <c r="AZ46" s="42">
        <f>AY46/AV46</f>
        <v>0.6</v>
      </c>
      <c r="BA46" s="51">
        <f>AZ46-AX46</f>
        <v>0.6</v>
      </c>
      <c r="BB46" s="42" t="s">
        <v>166</v>
      </c>
      <c r="BC46" s="43" t="s">
        <v>208</v>
      </c>
    </row>
    <row r="47" spans="1:55" x14ac:dyDescent="0.25">
      <c r="A47" s="4" t="s">
        <v>47</v>
      </c>
      <c r="B47" s="2" t="s">
        <v>9</v>
      </c>
      <c r="C47" s="2" t="s">
        <v>86</v>
      </c>
      <c r="D47" s="2" t="s">
        <v>0</v>
      </c>
      <c r="E47" s="2" t="s">
        <v>77</v>
      </c>
      <c r="F47" s="2">
        <v>2</v>
      </c>
      <c r="G47" s="35">
        <v>60</v>
      </c>
      <c r="H47" s="53" t="s">
        <v>230</v>
      </c>
      <c r="I47" s="53" t="s">
        <v>228</v>
      </c>
      <c r="J47" s="2">
        <v>2</v>
      </c>
      <c r="K47" s="2">
        <v>9</v>
      </c>
      <c r="L47" s="38">
        <v>0.30475200000000002</v>
      </c>
      <c r="M47" s="38">
        <v>0.36462099999999997</v>
      </c>
      <c r="N47" s="38">
        <v>0</v>
      </c>
      <c r="O47" s="38">
        <v>0.72011700000000001</v>
      </c>
      <c r="P47" s="38">
        <v>0</v>
      </c>
      <c r="Q47" s="38">
        <v>0</v>
      </c>
      <c r="R47" s="38">
        <v>0.33333299999999999</v>
      </c>
      <c r="S47" s="38">
        <v>0.508108</v>
      </c>
      <c r="T47" s="38">
        <v>0</v>
      </c>
      <c r="U47" s="38">
        <v>0.79738600000000004</v>
      </c>
      <c r="V47" s="38">
        <v>0</v>
      </c>
      <c r="W47" s="38">
        <v>0</v>
      </c>
      <c r="X47" s="39">
        <f>(L47+O47)/2</f>
        <v>0.51243450000000001</v>
      </c>
      <c r="Y47" s="39">
        <f>(M47+O47)/2</f>
        <v>0.54236899999999999</v>
      </c>
      <c r="Z47" s="39">
        <f>(L47+O47+(1-Q47))/3</f>
        <v>0.67495633333333327</v>
      </c>
      <c r="AA47" s="39">
        <f>(M47+O47+(1-Q47))/3</f>
        <v>0.69491266666666662</v>
      </c>
      <c r="AB47" s="42" t="s">
        <v>163</v>
      </c>
      <c r="AC47" s="42" t="s">
        <v>165</v>
      </c>
      <c r="AD47" s="42" t="s">
        <v>163</v>
      </c>
      <c r="AE47" s="42" t="s">
        <v>164</v>
      </c>
      <c r="AF47" s="42" t="s">
        <v>163</v>
      </c>
      <c r="AG47" s="42" t="s">
        <v>165</v>
      </c>
      <c r="AH47" s="42" t="s">
        <v>163</v>
      </c>
      <c r="AI47" s="42" t="s">
        <v>164</v>
      </c>
      <c r="AJ47" s="42" t="s">
        <v>163</v>
      </c>
      <c r="AK47" s="42" t="s">
        <v>164</v>
      </c>
      <c r="AL47" s="42" t="s">
        <v>163</v>
      </c>
      <c r="AM47" s="42" t="s">
        <v>165</v>
      </c>
      <c r="AN47" s="42" t="s">
        <v>163</v>
      </c>
      <c r="AO47" s="42" t="s">
        <v>164</v>
      </c>
      <c r="AP47" s="42" t="s">
        <v>163</v>
      </c>
      <c r="AQ47" s="42" t="s">
        <v>165</v>
      </c>
      <c r="AR47" s="42" t="s">
        <v>209</v>
      </c>
      <c r="AS47" s="42" t="s">
        <v>164</v>
      </c>
      <c r="AT47" s="45"/>
      <c r="AU47" s="45"/>
      <c r="AV47" s="42">
        <f>COUNTA(AB47,AD47,AF47,AH47,AJ47,AL47,AN47,AP47,AR47,AT47)</f>
        <v>9</v>
      </c>
      <c r="AW47" s="42">
        <v>8</v>
      </c>
      <c r="AX47" s="42"/>
      <c r="AY47" s="42">
        <f>COUNTIF(AB47:AU47,"C")</f>
        <v>8</v>
      </c>
      <c r="AZ47" s="42">
        <f>AY47/AV47</f>
        <v>0.88888888888888884</v>
      </c>
      <c r="BA47" s="51">
        <f>AZ47-AX47</f>
        <v>0.88888888888888884</v>
      </c>
      <c r="BB47" s="42" t="s">
        <v>166</v>
      </c>
      <c r="BC47" s="43" t="s">
        <v>210</v>
      </c>
    </row>
    <row r="48" spans="1:55" x14ac:dyDescent="0.25">
      <c r="A48" s="4" t="s">
        <v>48</v>
      </c>
      <c r="B48" s="2" t="s">
        <v>116</v>
      </c>
      <c r="C48" s="2" t="s">
        <v>86</v>
      </c>
      <c r="D48" s="2" t="s">
        <v>1</v>
      </c>
      <c r="E48" s="2" t="s">
        <v>77</v>
      </c>
      <c r="F48" s="2">
        <v>2</v>
      </c>
      <c r="G48" s="35">
        <v>53</v>
      </c>
      <c r="H48" s="53" t="s">
        <v>228</v>
      </c>
      <c r="I48" s="53" t="s">
        <v>228</v>
      </c>
      <c r="J48" s="2">
        <v>2</v>
      </c>
      <c r="K48" s="2">
        <v>11</v>
      </c>
      <c r="L48" s="38">
        <v>0.6</v>
      </c>
      <c r="M48" s="38">
        <v>0.77594300000000005</v>
      </c>
      <c r="N48" s="38">
        <v>4.9180000000000001E-2</v>
      </c>
      <c r="O48" s="38">
        <v>0.714557</v>
      </c>
      <c r="P48" s="38">
        <v>9.7933000000000006E-2</v>
      </c>
      <c r="Q48" s="38">
        <v>3.8226000000000003E-2</v>
      </c>
      <c r="R48" s="38">
        <v>0.67647100000000004</v>
      </c>
      <c r="S48" s="38">
        <v>0.64921499999999999</v>
      </c>
      <c r="T48" s="38">
        <v>0</v>
      </c>
      <c r="U48" s="38">
        <v>0.99285699999999999</v>
      </c>
      <c r="V48" s="38">
        <v>0.17543900000000001</v>
      </c>
      <c r="W48" s="38">
        <v>0.63218399999999997</v>
      </c>
      <c r="X48" s="39">
        <f>(L48+O48)/2</f>
        <v>0.65727849999999999</v>
      </c>
      <c r="Y48" s="39">
        <f>(M48+O48)/2</f>
        <v>0.74524999999999997</v>
      </c>
      <c r="Z48" s="39">
        <f>(L48+O48+(1-Q48))/3</f>
        <v>0.75877699999999992</v>
      </c>
      <c r="AA48" s="39">
        <f>(M48+O48+(1-Q48))/3</f>
        <v>0.81742466666666669</v>
      </c>
      <c r="AB48" s="42" t="s">
        <v>163</v>
      </c>
      <c r="AC48" s="42" t="s">
        <v>164</v>
      </c>
      <c r="AD48" s="42" t="s">
        <v>163</v>
      </c>
      <c r="AE48" s="42" t="s">
        <v>164</v>
      </c>
      <c r="AF48" s="42" t="s">
        <v>163</v>
      </c>
      <c r="AG48" s="42" t="s">
        <v>165</v>
      </c>
      <c r="AH48" s="42" t="s">
        <v>163</v>
      </c>
      <c r="AI48" s="42" t="s">
        <v>165</v>
      </c>
      <c r="AJ48" s="42" t="s">
        <v>179</v>
      </c>
      <c r="AK48" s="42" t="s">
        <v>164</v>
      </c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2">
        <f>COUNTA(AB48,AD48,AF48,AH48,AJ48,AL48,AN48,AP48,AR48,AT48)</f>
        <v>5</v>
      </c>
      <c r="AW48" s="42">
        <v>4</v>
      </c>
      <c r="AX48" s="42"/>
      <c r="AY48" s="42">
        <f>COUNTIF(AB48:AU48,"C")</f>
        <v>4</v>
      </c>
      <c r="AZ48" s="42">
        <f>AY48/AV48</f>
        <v>0.8</v>
      </c>
      <c r="BA48" s="51">
        <f>AZ48-AX48</f>
        <v>0.8</v>
      </c>
      <c r="BB48" s="45"/>
      <c r="BC48" s="44"/>
    </row>
    <row r="49" spans="1:55" x14ac:dyDescent="0.25">
      <c r="A49" s="4" t="s">
        <v>49</v>
      </c>
      <c r="B49" s="2" t="s">
        <v>116</v>
      </c>
      <c r="C49" s="2" t="s">
        <v>86</v>
      </c>
      <c r="D49" s="2" t="s">
        <v>1</v>
      </c>
      <c r="E49" s="2" t="s">
        <v>77</v>
      </c>
      <c r="F49" s="2">
        <v>3</v>
      </c>
      <c r="G49" s="35">
        <v>30</v>
      </c>
      <c r="H49" s="53" t="s">
        <v>228</v>
      </c>
      <c r="I49" s="53" t="s">
        <v>229</v>
      </c>
      <c r="J49" s="2">
        <v>2</v>
      </c>
      <c r="K49" s="2">
        <v>8</v>
      </c>
      <c r="L49" s="38">
        <v>0.35357100000000002</v>
      </c>
      <c r="M49" s="38">
        <v>0.19141900000000001</v>
      </c>
      <c r="N49" s="38">
        <v>0</v>
      </c>
      <c r="O49" s="38">
        <v>0.32755600000000001</v>
      </c>
      <c r="P49" s="38">
        <v>0.28273799999999999</v>
      </c>
      <c r="Q49" s="38">
        <v>6.5867999999999996E-2</v>
      </c>
      <c r="R49" s="38">
        <v>0.116883</v>
      </c>
      <c r="S49" s="38">
        <v>0.2</v>
      </c>
      <c r="T49" s="38">
        <v>0</v>
      </c>
      <c r="U49" s="38">
        <v>0.93298999999999999</v>
      </c>
      <c r="V49" s="38">
        <v>0</v>
      </c>
      <c r="W49" s="38">
        <v>0</v>
      </c>
      <c r="X49" s="39">
        <f>(L49+O49)/2</f>
        <v>0.34056350000000002</v>
      </c>
      <c r="Y49" s="39">
        <f>(M49+O49)/2</f>
        <v>0.25948749999999998</v>
      </c>
      <c r="Z49" s="39">
        <f>(L49+O49+(1-Q49))/3</f>
        <v>0.53841966666666663</v>
      </c>
      <c r="AA49" s="39">
        <f>(M49+O49+(1-Q49))/3</f>
        <v>0.48436899999999999</v>
      </c>
      <c r="AB49" s="42" t="s">
        <v>163</v>
      </c>
      <c r="AC49" s="42" t="s">
        <v>164</v>
      </c>
      <c r="AD49" s="42" t="s">
        <v>163</v>
      </c>
      <c r="AE49" s="42" t="s">
        <v>164</v>
      </c>
      <c r="AF49" s="42" t="s">
        <v>163</v>
      </c>
      <c r="AG49" s="42" t="s">
        <v>165</v>
      </c>
      <c r="AH49" s="42" t="s">
        <v>163</v>
      </c>
      <c r="AI49" s="42" t="s">
        <v>165</v>
      </c>
      <c r="AJ49" s="42" t="s">
        <v>163</v>
      </c>
      <c r="AK49" s="42" t="s">
        <v>164</v>
      </c>
      <c r="AL49" s="42" t="s">
        <v>163</v>
      </c>
      <c r="AM49" s="42" t="s">
        <v>164</v>
      </c>
      <c r="AN49" s="42" t="s">
        <v>163</v>
      </c>
      <c r="AO49" s="42" t="s">
        <v>165</v>
      </c>
      <c r="AP49" s="42" t="s">
        <v>163</v>
      </c>
      <c r="AQ49" s="42" t="s">
        <v>165</v>
      </c>
      <c r="AR49" s="42" t="s">
        <v>180</v>
      </c>
      <c r="AS49" s="42" t="s">
        <v>165</v>
      </c>
      <c r="AT49" s="45"/>
      <c r="AU49" s="45"/>
      <c r="AV49" s="42">
        <f>COUNTA(AB49,AD49,AF49,AH49,AJ49,AL49,AN49,AP49,AR49,AT49)</f>
        <v>9</v>
      </c>
      <c r="AW49" s="42">
        <v>8</v>
      </c>
      <c r="AX49" s="42"/>
      <c r="AY49" s="42">
        <f>COUNTIF(AB49:AU49,"C")</f>
        <v>8</v>
      </c>
      <c r="AZ49" s="42">
        <f>AY49/AV49</f>
        <v>0.88888888888888884</v>
      </c>
      <c r="BA49" s="51">
        <f>AZ49-AX49</f>
        <v>0.88888888888888884</v>
      </c>
      <c r="BB49" s="42" t="s">
        <v>170</v>
      </c>
      <c r="BC49" s="44"/>
    </row>
    <row r="50" spans="1:55" x14ac:dyDescent="0.25">
      <c r="A50" s="4" t="s">
        <v>50</v>
      </c>
      <c r="B50" s="2" t="s">
        <v>9</v>
      </c>
      <c r="C50" s="2" t="s">
        <v>86</v>
      </c>
      <c r="D50" s="2" t="s">
        <v>0</v>
      </c>
      <c r="E50" s="2" t="s">
        <v>77</v>
      </c>
      <c r="F50" s="2">
        <v>3</v>
      </c>
      <c r="G50" s="35">
        <v>38</v>
      </c>
      <c r="H50" s="53" t="s">
        <v>228</v>
      </c>
      <c r="I50" s="53" t="s">
        <v>228</v>
      </c>
      <c r="J50" s="2">
        <v>1</v>
      </c>
      <c r="K50" s="2">
        <v>9.5</v>
      </c>
      <c r="L50" s="38">
        <v>0.11953999999999999</v>
      </c>
      <c r="M50" s="38">
        <v>0.154472</v>
      </c>
      <c r="N50" s="38">
        <v>0</v>
      </c>
      <c r="O50" s="38">
        <v>0.41915799999999998</v>
      </c>
      <c r="P50" s="38">
        <v>1.1705999999999999E-2</v>
      </c>
      <c r="Q50" s="38">
        <v>0.28105599999999997</v>
      </c>
      <c r="R50" s="38">
        <v>0.20430100000000001</v>
      </c>
      <c r="S50" s="38">
        <v>0.20754700000000001</v>
      </c>
      <c r="T50" s="38">
        <v>0</v>
      </c>
      <c r="U50" s="38">
        <v>1</v>
      </c>
      <c r="V50" s="38">
        <v>0.88349500000000003</v>
      </c>
      <c r="W50" s="38">
        <v>0.461538</v>
      </c>
      <c r="X50" s="39">
        <f>(L50+O50)/2</f>
        <v>0.26934900000000001</v>
      </c>
      <c r="Y50" s="39">
        <f>(M50+O50)/2</f>
        <v>0.28681499999999999</v>
      </c>
      <c r="Z50" s="39">
        <f>(L50+O50+(1-Q50))/3</f>
        <v>0.41921400000000003</v>
      </c>
      <c r="AA50" s="39">
        <f>(M50+O50+(1-Q50))/3</f>
        <v>0.43085800000000002</v>
      </c>
      <c r="AB50" s="42" t="s">
        <v>179</v>
      </c>
      <c r="AC50" s="42" t="s">
        <v>164</v>
      </c>
      <c r="AD50" s="42" t="s">
        <v>163</v>
      </c>
      <c r="AE50" s="42" t="s">
        <v>164</v>
      </c>
      <c r="AF50" s="42" t="s">
        <v>163</v>
      </c>
      <c r="AG50" s="42" t="s">
        <v>165</v>
      </c>
      <c r="AH50" s="42" t="s">
        <v>163</v>
      </c>
      <c r="AI50" s="42" t="s">
        <v>164</v>
      </c>
      <c r="AJ50" s="42" t="s">
        <v>163</v>
      </c>
      <c r="AK50" s="42" t="s">
        <v>164</v>
      </c>
      <c r="AL50" s="42" t="s">
        <v>163</v>
      </c>
      <c r="AM50" s="42" t="s">
        <v>164</v>
      </c>
      <c r="AN50" s="42" t="s">
        <v>163</v>
      </c>
      <c r="AO50" s="42" t="s">
        <v>165</v>
      </c>
      <c r="AP50" s="42" t="s">
        <v>163</v>
      </c>
      <c r="AQ50" s="42" t="s">
        <v>164</v>
      </c>
      <c r="AR50" s="42" t="s">
        <v>163</v>
      </c>
      <c r="AS50" s="42" t="s">
        <v>164</v>
      </c>
      <c r="AT50" s="42" t="s">
        <v>163</v>
      </c>
      <c r="AU50" s="42" t="s">
        <v>165</v>
      </c>
      <c r="AV50" s="42">
        <f>COUNTA(AB50,AD50,AF50,AH50,AJ50,AL50,AN50,AP50,AR50,AT50)</f>
        <v>10</v>
      </c>
      <c r="AW50" s="42">
        <v>9</v>
      </c>
      <c r="AX50" s="42"/>
      <c r="AY50" s="42">
        <f>COUNTIF(AB50:AU50,"C")</f>
        <v>9</v>
      </c>
      <c r="AZ50" s="42">
        <f>AY50/AV50</f>
        <v>0.9</v>
      </c>
      <c r="BA50" s="51">
        <f>AZ50-AX50</f>
        <v>0.9</v>
      </c>
      <c r="BB50" s="42" t="s">
        <v>166</v>
      </c>
      <c r="BC50" s="43" t="s">
        <v>211</v>
      </c>
    </row>
    <row r="51" spans="1:55" x14ac:dyDescent="0.25">
      <c r="A51" s="4" t="s">
        <v>29</v>
      </c>
      <c r="B51" s="2" t="s">
        <v>110</v>
      </c>
      <c r="C51" s="2" t="s">
        <v>86</v>
      </c>
      <c r="D51" s="2" t="s">
        <v>1</v>
      </c>
      <c r="E51" s="2" t="s">
        <v>89</v>
      </c>
      <c r="F51" s="2">
        <v>3</v>
      </c>
      <c r="G51" s="2">
        <v>22</v>
      </c>
      <c r="H51" s="53" t="s">
        <v>228</v>
      </c>
      <c r="I51" s="53" t="s">
        <v>228</v>
      </c>
      <c r="J51" s="2">
        <v>2</v>
      </c>
      <c r="K51" s="2">
        <v>10.5</v>
      </c>
      <c r="L51" s="38">
        <v>8.1465999999999997E-2</v>
      </c>
      <c r="M51" s="38">
        <v>9.4017000000000003E-2</v>
      </c>
      <c r="N51" s="38">
        <v>0</v>
      </c>
      <c r="O51" s="38">
        <v>0.56194699999999997</v>
      </c>
      <c r="P51" s="38">
        <v>0.130769</v>
      </c>
      <c r="Q51" s="38">
        <v>0.32382899999999998</v>
      </c>
      <c r="R51" s="38">
        <v>0.1875</v>
      </c>
      <c r="S51" s="38">
        <v>0</v>
      </c>
      <c r="T51" s="38">
        <v>0</v>
      </c>
      <c r="U51" s="38">
        <v>0.84615399999999996</v>
      </c>
      <c r="V51" s="38">
        <v>0</v>
      </c>
      <c r="W51" s="38">
        <v>0.4</v>
      </c>
      <c r="X51" s="39">
        <f>(L51+O51)/2</f>
        <v>0.32170650000000001</v>
      </c>
      <c r="Y51" s="39">
        <f>(M51+O51)/2</f>
        <v>0.327982</v>
      </c>
      <c r="Z51" s="39">
        <f>(L51+O51+(1-Q51))/3</f>
        <v>0.43986133333333338</v>
      </c>
      <c r="AA51" s="39">
        <f>(M51+O51+(1-Q51))/3</f>
        <v>0.44404500000000002</v>
      </c>
      <c r="AB51" s="42" t="s">
        <v>163</v>
      </c>
      <c r="AC51" s="42" t="s">
        <v>165</v>
      </c>
      <c r="AD51" s="42" t="s">
        <v>171</v>
      </c>
      <c r="AE51" s="42" t="s">
        <v>164</v>
      </c>
      <c r="AF51" s="42" t="s">
        <v>163</v>
      </c>
      <c r="AG51" s="42" t="s">
        <v>164</v>
      </c>
      <c r="AH51" s="42" t="s">
        <v>163</v>
      </c>
      <c r="AI51" s="42" t="s">
        <v>164</v>
      </c>
      <c r="AJ51" s="42" t="s">
        <v>163</v>
      </c>
      <c r="AK51" s="42" t="s">
        <v>165</v>
      </c>
      <c r="AL51" s="42" t="s">
        <v>188</v>
      </c>
      <c r="AM51" s="42" t="s">
        <v>164</v>
      </c>
      <c r="AN51" s="42" t="s">
        <v>171</v>
      </c>
      <c r="AO51" s="42" t="s">
        <v>164</v>
      </c>
      <c r="AP51" s="42" t="s">
        <v>180</v>
      </c>
      <c r="AQ51" s="42" t="s">
        <v>165</v>
      </c>
      <c r="AR51" s="42" t="s">
        <v>163</v>
      </c>
      <c r="AS51" s="42" t="s">
        <v>164</v>
      </c>
      <c r="AT51" s="42" t="s">
        <v>163</v>
      </c>
      <c r="AU51" s="42" t="s">
        <v>165</v>
      </c>
      <c r="AV51" s="42">
        <f>COUNTA(AB51,AD51,AF51,AH51,AJ51,AL51,AN51,AP51,AR51,AT51)</f>
        <v>10</v>
      </c>
      <c r="AW51" s="42">
        <v>1</v>
      </c>
      <c r="AX51" s="42">
        <f>AW51/AV51</f>
        <v>0.1</v>
      </c>
      <c r="AY51" s="42">
        <f>COUNTIF(AB51:AU51,"C")</f>
        <v>6</v>
      </c>
      <c r="AZ51" s="42">
        <f>AY51/AV51</f>
        <v>0.6</v>
      </c>
      <c r="BA51" s="51">
        <f>AZ51-AX51</f>
        <v>0.5</v>
      </c>
      <c r="BB51" s="42" t="s">
        <v>166</v>
      </c>
      <c r="BC51" s="43" t="s">
        <v>212</v>
      </c>
    </row>
    <row r="52" spans="1:55" x14ac:dyDescent="0.25">
      <c r="A52" s="4" t="s">
        <v>30</v>
      </c>
      <c r="B52" s="2" t="s">
        <v>110</v>
      </c>
      <c r="C52" s="2" t="s">
        <v>86</v>
      </c>
      <c r="D52" s="2" t="s">
        <v>1</v>
      </c>
      <c r="E52" s="2" t="s">
        <v>89</v>
      </c>
      <c r="F52" s="2">
        <v>3</v>
      </c>
      <c r="G52" s="2">
        <v>21</v>
      </c>
      <c r="H52" s="53" t="s">
        <v>228</v>
      </c>
      <c r="I52" s="53" t="s">
        <v>228</v>
      </c>
      <c r="J52" s="2">
        <v>2.5</v>
      </c>
      <c r="K52" s="2">
        <v>6</v>
      </c>
      <c r="L52" s="38">
        <v>0</v>
      </c>
      <c r="M52" s="38">
        <v>0</v>
      </c>
      <c r="N52" s="38">
        <v>0</v>
      </c>
      <c r="O52" s="38">
        <v>0.33605200000000002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0.58333299999999999</v>
      </c>
      <c r="V52" s="38">
        <v>0</v>
      </c>
      <c r="W52" s="38">
        <v>0.102941</v>
      </c>
      <c r="X52" s="39">
        <f>(L52+O52)/2</f>
        <v>0.16802600000000001</v>
      </c>
      <c r="Y52" s="39">
        <f>(M52+O52)/2</f>
        <v>0.16802600000000001</v>
      </c>
      <c r="Z52" s="39">
        <f>(L52+O52+(1-Q52))/3</f>
        <v>0.44535066666666667</v>
      </c>
      <c r="AA52" s="39">
        <f>(M52+O52+(1-Q52))/3</f>
        <v>0.44535066666666667</v>
      </c>
      <c r="AB52" s="42" t="s">
        <v>163</v>
      </c>
      <c r="AC52" s="42" t="s">
        <v>165</v>
      </c>
      <c r="AD52" s="42" t="s">
        <v>180</v>
      </c>
      <c r="AE52" s="42" t="s">
        <v>165</v>
      </c>
      <c r="AF52" s="42" t="s">
        <v>163</v>
      </c>
      <c r="AG52" s="42" t="s">
        <v>165</v>
      </c>
      <c r="AH52" s="42" t="s">
        <v>180</v>
      </c>
      <c r="AI52" s="42" t="s">
        <v>165</v>
      </c>
      <c r="AJ52" s="42" t="s">
        <v>171</v>
      </c>
      <c r="AK52" s="42" t="s">
        <v>164</v>
      </c>
      <c r="AL52" s="42" t="s">
        <v>171</v>
      </c>
      <c r="AM52" s="42" t="s">
        <v>165</v>
      </c>
      <c r="AN52" s="42" t="s">
        <v>163</v>
      </c>
      <c r="AO52" s="42" t="s">
        <v>165</v>
      </c>
      <c r="AP52" s="42" t="s">
        <v>179</v>
      </c>
      <c r="AQ52" s="42" t="s">
        <v>165</v>
      </c>
      <c r="AR52" s="42" t="s">
        <v>163</v>
      </c>
      <c r="AS52" s="42" t="s">
        <v>165</v>
      </c>
      <c r="AT52" s="42" t="s">
        <v>180</v>
      </c>
      <c r="AU52" s="42" t="s">
        <v>164</v>
      </c>
      <c r="AV52" s="42">
        <f>COUNTA(AB52,AD52,AF52,AH52,AJ52,AL52,AN52,AP52,AR52,AT52)</f>
        <v>10</v>
      </c>
      <c r="AW52" s="42">
        <v>3</v>
      </c>
      <c r="AX52" s="42">
        <f>AW52/AV52</f>
        <v>0.3</v>
      </c>
      <c r="AY52" s="42">
        <f>COUNTIF(AB52:AU52,"C")</f>
        <v>4</v>
      </c>
      <c r="AZ52" s="42">
        <f>AY52/AV52</f>
        <v>0.4</v>
      </c>
      <c r="BA52" s="51">
        <f>AZ52-AX52</f>
        <v>0.10000000000000003</v>
      </c>
      <c r="BB52" s="42" t="s">
        <v>166</v>
      </c>
      <c r="BC52" s="44"/>
    </row>
    <row r="53" spans="1:55" x14ac:dyDescent="0.25">
      <c r="A53" s="4" t="s">
        <v>51</v>
      </c>
      <c r="B53" s="2" t="s">
        <v>9</v>
      </c>
      <c r="C53" s="2" t="s">
        <v>86</v>
      </c>
      <c r="D53" s="2" t="s">
        <v>0</v>
      </c>
      <c r="E53" s="2" t="s">
        <v>77</v>
      </c>
      <c r="F53" s="2">
        <v>3</v>
      </c>
      <c r="G53" s="35">
        <v>37</v>
      </c>
      <c r="H53" s="53" t="s">
        <v>229</v>
      </c>
      <c r="I53" s="53" t="s">
        <v>229</v>
      </c>
      <c r="J53" s="2">
        <v>3</v>
      </c>
      <c r="K53" s="2">
        <v>8.5</v>
      </c>
      <c r="L53" s="38">
        <v>0.36790600000000001</v>
      </c>
      <c r="M53" s="38">
        <v>0.55339799999999995</v>
      </c>
      <c r="N53" s="38">
        <v>0.218391</v>
      </c>
      <c r="O53" s="38">
        <v>0.80869599999999997</v>
      </c>
      <c r="P53" s="38">
        <v>0.18811900000000001</v>
      </c>
      <c r="Q53" s="38">
        <v>0.316249</v>
      </c>
      <c r="R53" s="38">
        <v>0.29914499999999999</v>
      </c>
      <c r="S53" s="38">
        <v>0</v>
      </c>
      <c r="T53" s="38">
        <v>0</v>
      </c>
      <c r="U53" s="38">
        <v>0.55555600000000005</v>
      </c>
      <c r="V53" s="38">
        <v>0.58823499999999995</v>
      </c>
      <c r="W53" s="38">
        <v>0.79824600000000001</v>
      </c>
      <c r="X53" s="39">
        <f>(L53+O53)/2</f>
        <v>0.58830099999999996</v>
      </c>
      <c r="Y53" s="39">
        <f>(M53+O53)/2</f>
        <v>0.68104699999999996</v>
      </c>
      <c r="Z53" s="39">
        <f>(L53+O53+(1-Q53))/3</f>
        <v>0.62011766666666668</v>
      </c>
      <c r="AA53" s="39">
        <f>(M53+O53+(1-Q53))/3</f>
        <v>0.68194833333333327</v>
      </c>
      <c r="AB53" s="42" t="s">
        <v>179</v>
      </c>
      <c r="AC53" s="42" t="s">
        <v>165</v>
      </c>
      <c r="AD53" s="42" t="s">
        <v>179</v>
      </c>
      <c r="AE53" s="42" t="s">
        <v>165</v>
      </c>
      <c r="AF53" s="42" t="s">
        <v>163</v>
      </c>
      <c r="AG53" s="42" t="s">
        <v>165</v>
      </c>
      <c r="AH53" s="42" t="s">
        <v>163</v>
      </c>
      <c r="AI53" s="42" t="s">
        <v>164</v>
      </c>
      <c r="AJ53" s="42" t="s">
        <v>163</v>
      </c>
      <c r="AK53" s="42" t="s">
        <v>164</v>
      </c>
      <c r="AL53" s="42" t="s">
        <v>163</v>
      </c>
      <c r="AM53" s="42" t="s">
        <v>164</v>
      </c>
      <c r="AN53" s="42" t="s">
        <v>163</v>
      </c>
      <c r="AO53" s="42" t="s">
        <v>164</v>
      </c>
      <c r="AP53" s="42" t="s">
        <v>163</v>
      </c>
      <c r="AQ53" s="42" t="s">
        <v>164</v>
      </c>
      <c r="AR53" s="42" t="s">
        <v>163</v>
      </c>
      <c r="AS53" s="42" t="s">
        <v>165</v>
      </c>
      <c r="AT53" s="42" t="s">
        <v>163</v>
      </c>
      <c r="AU53" s="42" t="s">
        <v>164</v>
      </c>
      <c r="AV53" s="42">
        <f>COUNTA(AB53,AD53,AF53,AH53,AJ53,AL53,AN53,AP53,AR53,AT53)</f>
        <v>10</v>
      </c>
      <c r="AW53" s="42">
        <v>8</v>
      </c>
      <c r="AX53" s="42"/>
      <c r="AY53" s="42">
        <f>COUNTIF(AB53:AU53,"C")</f>
        <v>8</v>
      </c>
      <c r="AZ53" s="42">
        <f>AY53/AV53</f>
        <v>0.8</v>
      </c>
      <c r="BA53" s="51">
        <f>AZ53-AX53</f>
        <v>0.8</v>
      </c>
      <c r="BB53" s="42" t="s">
        <v>166</v>
      </c>
      <c r="BC53" s="43" t="s">
        <v>213</v>
      </c>
    </row>
    <row r="54" spans="1:55" x14ac:dyDescent="0.25">
      <c r="A54" s="4" t="s">
        <v>59</v>
      </c>
      <c r="B54" s="2" t="s">
        <v>9</v>
      </c>
      <c r="C54" s="2" t="s">
        <v>86</v>
      </c>
      <c r="D54" s="3" t="s">
        <v>1</v>
      </c>
      <c r="E54" s="2" t="s">
        <v>2</v>
      </c>
      <c r="F54" s="2">
        <v>2</v>
      </c>
      <c r="G54" s="2">
        <v>57</v>
      </c>
      <c r="J54" s="2">
        <v>1</v>
      </c>
      <c r="K54" s="2">
        <v>9</v>
      </c>
      <c r="L54" s="38">
        <v>0.161463</v>
      </c>
      <c r="M54" s="38">
        <v>0.10362200000000001</v>
      </c>
      <c r="N54" s="38">
        <v>0</v>
      </c>
      <c r="O54" s="38">
        <v>0.44670100000000001</v>
      </c>
      <c r="P54" s="38">
        <v>0</v>
      </c>
      <c r="Q54" s="38">
        <v>1.3493E-2</v>
      </c>
      <c r="R54" s="38">
        <v>0.382353</v>
      </c>
      <c r="S54" s="38">
        <v>0.25974000000000003</v>
      </c>
      <c r="T54" s="38">
        <v>0</v>
      </c>
      <c r="U54" s="38">
        <v>0.99074099999999998</v>
      </c>
      <c r="V54" s="38">
        <v>0.29090899999999997</v>
      </c>
      <c r="W54" s="38">
        <v>0</v>
      </c>
      <c r="X54" s="39">
        <f>(L54+O54)/2</f>
        <v>0.30408200000000002</v>
      </c>
      <c r="Y54" s="39">
        <f>(M54+O54)/2</f>
        <v>0.2751615</v>
      </c>
      <c r="Z54" s="39">
        <f>(L54+O54+(1-Q54))/3</f>
        <v>0.53155699999999995</v>
      </c>
      <c r="AA54" s="39">
        <f>(M54+O54+(1-Q54))/3</f>
        <v>0.51227666666666671</v>
      </c>
      <c r="AB54" s="46" t="s">
        <v>163</v>
      </c>
      <c r="AC54" s="46" t="s">
        <v>165</v>
      </c>
      <c r="AD54" s="46" t="s">
        <v>179</v>
      </c>
      <c r="AE54" s="46" t="s">
        <v>165</v>
      </c>
      <c r="AF54" s="46" t="s">
        <v>163</v>
      </c>
      <c r="AG54" s="46" t="s">
        <v>164</v>
      </c>
      <c r="AH54" s="46" t="s">
        <v>163</v>
      </c>
      <c r="AI54" s="46" t="s">
        <v>164</v>
      </c>
      <c r="AJ54" s="46" t="s">
        <v>180</v>
      </c>
      <c r="AK54" s="46" t="s">
        <v>165</v>
      </c>
      <c r="AL54" s="46" t="s">
        <v>180</v>
      </c>
      <c r="AM54" s="46" t="s">
        <v>165</v>
      </c>
      <c r="AN54" s="46" t="s">
        <v>179</v>
      </c>
      <c r="AO54" s="46" t="s">
        <v>165</v>
      </c>
      <c r="AP54" s="46" t="s">
        <v>179</v>
      </c>
      <c r="AQ54" s="46" t="s">
        <v>165</v>
      </c>
      <c r="AR54" s="46" t="s">
        <v>179</v>
      </c>
      <c r="AS54" s="46" t="s">
        <v>165</v>
      </c>
      <c r="AT54" s="46" t="s">
        <v>179</v>
      </c>
      <c r="AU54" s="46" t="s">
        <v>165</v>
      </c>
      <c r="AV54" s="47">
        <f>COUNTA(AB54,AD54,AF54,AH54,AJ54,AL54,AN54,AP54,AR54,AT54)</f>
        <v>10</v>
      </c>
      <c r="AW54" s="47">
        <v>5</v>
      </c>
      <c r="AX54" s="42">
        <f>AW54/AV54</f>
        <v>0.5</v>
      </c>
      <c r="AY54" s="47">
        <f>COUNTIF(AB54:AU54,"C")</f>
        <v>3</v>
      </c>
      <c r="AZ54" s="42">
        <f>AY54/AV54</f>
        <v>0.3</v>
      </c>
      <c r="BA54" s="51">
        <f>AZ54-AX54</f>
        <v>-0.2</v>
      </c>
      <c r="BB54" s="46"/>
      <c r="BC54" s="48"/>
    </row>
    <row r="55" spans="1:55" x14ac:dyDescent="0.25">
      <c r="A55" s="4" t="s">
        <v>52</v>
      </c>
      <c r="B55" s="2" t="s">
        <v>9</v>
      </c>
      <c r="C55" s="2" t="s">
        <v>86</v>
      </c>
      <c r="D55" s="2" t="s">
        <v>1</v>
      </c>
      <c r="E55" s="2" t="s">
        <v>77</v>
      </c>
      <c r="F55" s="2">
        <v>2</v>
      </c>
      <c r="G55" s="35">
        <v>41</v>
      </c>
      <c r="H55" s="53" t="s">
        <v>228</v>
      </c>
      <c r="I55" s="53" t="s">
        <v>228</v>
      </c>
      <c r="J55" s="2">
        <v>2</v>
      </c>
      <c r="K55" s="2">
        <v>9.5</v>
      </c>
      <c r="L55" s="38">
        <v>0.26626499999999997</v>
      </c>
      <c r="M55" s="38">
        <v>0.32394400000000001</v>
      </c>
      <c r="N55" s="38">
        <v>0.18907599999999999</v>
      </c>
      <c r="O55" s="38">
        <v>0.90633399999999997</v>
      </c>
      <c r="P55" s="38">
        <v>0.65418500000000002</v>
      </c>
      <c r="Q55" s="38">
        <v>0.36065599999999998</v>
      </c>
      <c r="R55" s="38">
        <v>0.43548399999999998</v>
      </c>
      <c r="S55" s="38">
        <v>0.32727299999999998</v>
      </c>
      <c r="T55" s="38">
        <v>0</v>
      </c>
      <c r="U55" s="38">
        <v>0.99114999999999998</v>
      </c>
      <c r="V55" s="38">
        <v>0.80152699999999999</v>
      </c>
      <c r="W55" s="38">
        <v>0.45205499999999998</v>
      </c>
      <c r="X55" s="39">
        <f>(L55+O55)/2</f>
        <v>0.58629949999999997</v>
      </c>
      <c r="Y55" s="39">
        <f>(M55+O55)/2</f>
        <v>0.61513899999999999</v>
      </c>
      <c r="Z55" s="39">
        <f>(L55+O55+(1-Q55))/3</f>
        <v>0.60398099999999999</v>
      </c>
      <c r="AA55" s="39">
        <f>(M55+O55+(1-Q55))/3</f>
        <v>0.62320733333333334</v>
      </c>
      <c r="AB55" s="42" t="s">
        <v>163</v>
      </c>
      <c r="AC55" s="42" t="s">
        <v>165</v>
      </c>
      <c r="AD55" s="42" t="s">
        <v>163</v>
      </c>
      <c r="AE55" s="42" t="s">
        <v>165</v>
      </c>
      <c r="AF55" s="42" t="s">
        <v>163</v>
      </c>
      <c r="AG55" s="42" t="s">
        <v>164</v>
      </c>
      <c r="AH55" s="42" t="s">
        <v>179</v>
      </c>
      <c r="AI55" s="42" t="s">
        <v>164</v>
      </c>
      <c r="AJ55" s="42" t="s">
        <v>163</v>
      </c>
      <c r="AK55" s="42" t="s">
        <v>165</v>
      </c>
      <c r="AL55" s="42" t="s">
        <v>163</v>
      </c>
      <c r="AM55" s="42" t="s">
        <v>165</v>
      </c>
      <c r="AN55" s="42" t="s">
        <v>163</v>
      </c>
      <c r="AO55" s="42" t="s">
        <v>164</v>
      </c>
      <c r="AP55" s="42" t="s">
        <v>171</v>
      </c>
      <c r="AQ55" s="42" t="s">
        <v>165</v>
      </c>
      <c r="AR55" s="42" t="s">
        <v>163</v>
      </c>
      <c r="AS55" s="42" t="s">
        <v>165</v>
      </c>
      <c r="AT55" s="42" t="s">
        <v>163</v>
      </c>
      <c r="AU55" s="42" t="s">
        <v>165</v>
      </c>
      <c r="AV55" s="42">
        <f>COUNTA(AB55,AD55,AF55,AH55,AJ55,AL55,AN55,AP55,AR55,AT55)</f>
        <v>10</v>
      </c>
      <c r="AW55" s="42">
        <v>8</v>
      </c>
      <c r="AX55" s="42"/>
      <c r="AY55" s="42">
        <f>COUNTIF(AB55:AU55,"C")</f>
        <v>8</v>
      </c>
      <c r="AZ55" s="42">
        <f>AY55/AV55</f>
        <v>0.8</v>
      </c>
      <c r="BA55" s="51">
        <f>AZ55-AX55</f>
        <v>0.8</v>
      </c>
      <c r="BB55" s="42" t="s">
        <v>170</v>
      </c>
      <c r="BC55" s="44"/>
    </row>
    <row r="56" spans="1:55" x14ac:dyDescent="0.25">
      <c r="A56" s="4" t="s">
        <v>60</v>
      </c>
      <c r="B56" s="2" t="s">
        <v>108</v>
      </c>
      <c r="C56" s="2" t="s">
        <v>87</v>
      </c>
      <c r="D56" s="3" t="s">
        <v>0</v>
      </c>
      <c r="E56" s="2" t="s">
        <v>88</v>
      </c>
      <c r="F56" s="2">
        <v>3</v>
      </c>
      <c r="G56" s="2">
        <v>31</v>
      </c>
      <c r="H56" s="53" t="s">
        <v>230</v>
      </c>
      <c r="I56" s="53" t="s">
        <v>230</v>
      </c>
      <c r="J56" s="2">
        <v>2</v>
      </c>
      <c r="K56" s="2">
        <v>6</v>
      </c>
      <c r="L56" s="38">
        <v>0.19672100000000001</v>
      </c>
      <c r="M56" s="38">
        <v>0.15441199999999999</v>
      </c>
      <c r="N56" s="38">
        <v>0</v>
      </c>
      <c r="O56" s="38">
        <v>0.231405</v>
      </c>
      <c r="P56" s="38">
        <v>0</v>
      </c>
      <c r="Q56" s="38">
        <v>0.11938799999999999</v>
      </c>
      <c r="R56" s="38">
        <v>0</v>
      </c>
      <c r="S56" s="38">
        <v>0</v>
      </c>
      <c r="T56" s="38">
        <v>0</v>
      </c>
      <c r="U56" s="38">
        <v>0.36879400000000001</v>
      </c>
      <c r="V56" s="38">
        <v>0</v>
      </c>
      <c r="W56" s="38">
        <v>0.365591</v>
      </c>
      <c r="X56" s="39">
        <f>(L56+O56)/2</f>
        <v>0.214063</v>
      </c>
      <c r="Y56" s="39">
        <f>(M56+O56)/2</f>
        <v>0.19290849999999998</v>
      </c>
      <c r="Z56" s="39">
        <f>(L56+O56+(1-Q56))/3</f>
        <v>0.43624599999999997</v>
      </c>
      <c r="AA56" s="39">
        <f>(M56+O56+(1-Q56))/3</f>
        <v>0.42214299999999999</v>
      </c>
      <c r="AB56" s="42" t="s">
        <v>171</v>
      </c>
      <c r="AC56" s="42" t="s">
        <v>165</v>
      </c>
      <c r="AD56" s="42" t="s">
        <v>168</v>
      </c>
      <c r="AE56" s="42" t="s">
        <v>165</v>
      </c>
      <c r="AF56" s="42" t="s">
        <v>171</v>
      </c>
      <c r="AG56" s="42" t="s">
        <v>164</v>
      </c>
      <c r="AH56" s="42" t="s">
        <v>163</v>
      </c>
      <c r="AI56" s="42" t="s">
        <v>165</v>
      </c>
      <c r="AJ56" s="42" t="s">
        <v>171</v>
      </c>
      <c r="AK56" s="42" t="s">
        <v>164</v>
      </c>
      <c r="AL56" s="42" t="s">
        <v>168</v>
      </c>
      <c r="AM56" s="42" t="s">
        <v>165</v>
      </c>
      <c r="AN56" s="42" t="s">
        <v>168</v>
      </c>
      <c r="AO56" s="42" t="s">
        <v>165</v>
      </c>
      <c r="AP56" s="42" t="s">
        <v>180</v>
      </c>
      <c r="AQ56" s="42" t="s">
        <v>165</v>
      </c>
      <c r="AR56" s="42"/>
      <c r="AS56" s="42" t="s">
        <v>164</v>
      </c>
      <c r="AT56" s="42" t="s">
        <v>180</v>
      </c>
      <c r="AU56" s="42" t="s">
        <v>164</v>
      </c>
      <c r="AV56" s="42">
        <f>COUNTA(AB56,AD56,AF56,AH56,AJ56,AL56,AN56,AP56,AR56,AT56)</f>
        <v>9</v>
      </c>
      <c r="AW56" s="42">
        <v>3</v>
      </c>
      <c r="AX56" s="42">
        <f>AW56/AV56</f>
        <v>0.33333333333333331</v>
      </c>
      <c r="AY56" s="42">
        <f>COUNTIF(AB56:AU56,"C")</f>
        <v>1</v>
      </c>
      <c r="AZ56" s="42">
        <f>AY56/AV56</f>
        <v>0.1111111111111111</v>
      </c>
      <c r="BA56" s="51">
        <f>AZ56-AX56</f>
        <v>-0.22222222222222221</v>
      </c>
      <c r="BB56" s="42" t="s">
        <v>170</v>
      </c>
      <c r="BC56" s="44"/>
    </row>
    <row r="57" spans="1:55" x14ac:dyDescent="0.25">
      <c r="A57" s="4" t="s">
        <v>61</v>
      </c>
      <c r="B57" s="2" t="s">
        <v>108</v>
      </c>
      <c r="C57" s="2" t="s">
        <v>87</v>
      </c>
      <c r="D57" s="3" t="s">
        <v>1</v>
      </c>
      <c r="E57" s="2" t="s">
        <v>88</v>
      </c>
      <c r="F57" s="2">
        <v>3</v>
      </c>
      <c r="G57" s="2">
        <v>27</v>
      </c>
      <c r="H57" s="53" t="s">
        <v>228</v>
      </c>
      <c r="I57" s="53" t="s">
        <v>228</v>
      </c>
      <c r="J57" s="2">
        <v>2.5</v>
      </c>
      <c r="K57" s="2">
        <v>4</v>
      </c>
      <c r="L57" s="38">
        <v>0.145783</v>
      </c>
      <c r="M57" s="38">
        <v>0.27597100000000002</v>
      </c>
      <c r="N57" s="38">
        <v>0</v>
      </c>
      <c r="O57" s="38">
        <v>0.59605200000000003</v>
      </c>
      <c r="P57" s="38">
        <v>0.82233500000000004</v>
      </c>
      <c r="Q57" s="38">
        <v>0.86407800000000001</v>
      </c>
      <c r="R57" s="38">
        <v>0.134328</v>
      </c>
      <c r="S57" s="38">
        <v>0.42253499999999999</v>
      </c>
      <c r="T57" s="38">
        <v>0</v>
      </c>
      <c r="U57" s="38">
        <v>0.79444400000000004</v>
      </c>
      <c r="V57" s="38">
        <v>0.90740699999999996</v>
      </c>
      <c r="W57" s="38">
        <v>0.88</v>
      </c>
      <c r="X57" s="39">
        <f>(L57+O57)/2</f>
        <v>0.37091750000000001</v>
      </c>
      <c r="Y57" s="39">
        <f>(M57+O57)/2</f>
        <v>0.4360115</v>
      </c>
      <c r="Z57" s="39">
        <f>(L57+O57+(1-Q57))/3</f>
        <v>0.29258566666666669</v>
      </c>
      <c r="AA57" s="39">
        <f>(M57+O57+(1-Q57))/3</f>
        <v>0.33598166666666662</v>
      </c>
      <c r="AB57" s="47" t="s">
        <v>168</v>
      </c>
      <c r="AC57" s="47" t="s">
        <v>165</v>
      </c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7">
        <f>COUNTA(AB57,AD57,AF57,AH57,AJ57,AL57,AN57,AP57,AR57,AT57)</f>
        <v>1</v>
      </c>
      <c r="AW57" s="47">
        <v>0</v>
      </c>
      <c r="AX57" s="42">
        <f>AW57/AV57</f>
        <v>0</v>
      </c>
      <c r="AY57" s="47">
        <f>COUNTIF(AB57:AU57,"C")</f>
        <v>0</v>
      </c>
      <c r="AZ57" s="42">
        <f>AY57/AV57</f>
        <v>0</v>
      </c>
      <c r="BA57" s="51">
        <f>AZ57-AX57</f>
        <v>0</v>
      </c>
      <c r="BB57" s="47" t="s">
        <v>166</v>
      </c>
      <c r="BC57" s="49" t="s">
        <v>214</v>
      </c>
    </row>
    <row r="58" spans="1:55" x14ac:dyDescent="0.25">
      <c r="A58" s="4" t="s">
        <v>62</v>
      </c>
      <c r="B58" s="2" t="s">
        <v>109</v>
      </c>
      <c r="C58" s="2" t="s">
        <v>87</v>
      </c>
      <c r="D58" s="3" t="s">
        <v>1</v>
      </c>
      <c r="E58" s="2" t="s">
        <v>88</v>
      </c>
      <c r="F58" s="2">
        <v>2</v>
      </c>
      <c r="G58" s="2">
        <v>51</v>
      </c>
      <c r="H58" s="53" t="s">
        <v>230</v>
      </c>
      <c r="I58" s="53" t="s">
        <v>228</v>
      </c>
      <c r="J58" s="2">
        <v>3</v>
      </c>
      <c r="K58" s="2">
        <v>8</v>
      </c>
      <c r="L58" s="38">
        <v>0</v>
      </c>
      <c r="M58" s="38">
        <v>9.5090000000000001E-3</v>
      </c>
      <c r="N58" s="38">
        <v>0</v>
      </c>
      <c r="O58" s="38">
        <v>0.53775399999999995</v>
      </c>
      <c r="P58" s="38">
        <v>0</v>
      </c>
      <c r="Q58" s="38">
        <v>0.123159</v>
      </c>
      <c r="R58" s="38">
        <v>0</v>
      </c>
      <c r="S58" s="38">
        <v>0</v>
      </c>
      <c r="T58" s="38">
        <v>0</v>
      </c>
      <c r="U58" s="38">
        <v>0.84937200000000002</v>
      </c>
      <c r="V58" s="38">
        <v>0</v>
      </c>
      <c r="W58" s="38">
        <v>0.22449</v>
      </c>
      <c r="X58" s="39">
        <f>(L58+O58)/2</f>
        <v>0.26887699999999998</v>
      </c>
      <c r="Y58" s="39">
        <f>(M58+O58)/2</f>
        <v>0.27363149999999997</v>
      </c>
      <c r="Z58" s="39">
        <f>(L58+O58+(1-Q58))/3</f>
        <v>0.47153166666666663</v>
      </c>
      <c r="AA58" s="39">
        <f>(M58+O58+(1-Q58))/3</f>
        <v>0.47470133333333325</v>
      </c>
      <c r="AB58" s="42" t="s">
        <v>171</v>
      </c>
      <c r="AC58" s="42" t="s">
        <v>165</v>
      </c>
      <c r="AD58" s="42" t="s">
        <v>171</v>
      </c>
      <c r="AE58" s="42" t="s">
        <v>165</v>
      </c>
      <c r="AF58" s="42" t="s">
        <v>171</v>
      </c>
      <c r="AG58" s="42" t="s">
        <v>165</v>
      </c>
      <c r="AH58" s="42" t="s">
        <v>171</v>
      </c>
      <c r="AI58" s="42" t="s">
        <v>165</v>
      </c>
      <c r="AJ58" s="42" t="s">
        <v>171</v>
      </c>
      <c r="AK58" s="42" t="s">
        <v>165</v>
      </c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2">
        <f>COUNTA(AB58,AD58,AF58,AH58,AJ58,AL58,AN58,AP58,AR58,AT58)</f>
        <v>5</v>
      </c>
      <c r="AW58" s="42">
        <v>5</v>
      </c>
      <c r="AX58" s="42">
        <f>AW58/AV58</f>
        <v>1</v>
      </c>
      <c r="AY58" s="42">
        <f>COUNTIF(AB58:AU58,"C")</f>
        <v>0</v>
      </c>
      <c r="AZ58" s="42">
        <f>AY58/AV58</f>
        <v>0</v>
      </c>
      <c r="BA58" s="51">
        <f>AZ58-AX58</f>
        <v>-1</v>
      </c>
      <c r="BB58" s="42" t="s">
        <v>170</v>
      </c>
      <c r="BC58" s="44"/>
    </row>
    <row r="59" spans="1:55" x14ac:dyDescent="0.25">
      <c r="A59" s="4" t="s">
        <v>63</v>
      </c>
      <c r="B59" s="2" t="s">
        <v>103</v>
      </c>
      <c r="C59" s="2" t="s">
        <v>87</v>
      </c>
      <c r="D59" s="3" t="s">
        <v>1</v>
      </c>
      <c r="E59" s="2" t="s">
        <v>78</v>
      </c>
      <c r="F59" s="2">
        <v>2</v>
      </c>
      <c r="G59" s="2">
        <v>55</v>
      </c>
      <c r="H59" s="53" t="s">
        <v>230</v>
      </c>
      <c r="I59" s="53" t="s">
        <v>230</v>
      </c>
      <c r="J59" s="2">
        <v>1</v>
      </c>
      <c r="K59" s="2">
        <v>5.5</v>
      </c>
      <c r="L59" s="38">
        <v>0.118586</v>
      </c>
      <c r="M59" s="38">
        <v>0.26955299999999999</v>
      </c>
      <c r="N59" s="38">
        <v>0</v>
      </c>
      <c r="O59" s="38">
        <v>0.59202500000000002</v>
      </c>
      <c r="P59" s="38">
        <v>5.2208999999999998E-2</v>
      </c>
      <c r="Q59" s="38">
        <v>0.437751</v>
      </c>
      <c r="R59" s="38">
        <v>0.43065700000000001</v>
      </c>
      <c r="S59" s="38">
        <v>0.22580600000000001</v>
      </c>
      <c r="T59" s="38">
        <v>0</v>
      </c>
      <c r="U59" s="38">
        <v>0.75598100000000001</v>
      </c>
      <c r="V59" s="38">
        <v>0.68181800000000004</v>
      </c>
      <c r="W59" s="38">
        <v>0.39285700000000001</v>
      </c>
      <c r="X59" s="39">
        <f>(L59+O59)/2</f>
        <v>0.3553055</v>
      </c>
      <c r="Y59" s="39">
        <f>(M59+O59)/2</f>
        <v>0.43078899999999998</v>
      </c>
      <c r="Z59" s="39">
        <f>(L59+O59+(1-Q59))/3</f>
        <v>0.4242866666666667</v>
      </c>
      <c r="AA59" s="39">
        <f>(M59+O59+(1-Q59))/3</f>
        <v>0.474609</v>
      </c>
      <c r="AB59" s="42" t="s">
        <v>168</v>
      </c>
      <c r="AC59" s="42" t="s">
        <v>165</v>
      </c>
      <c r="AD59" s="42" t="s">
        <v>168</v>
      </c>
      <c r="AE59" s="42" t="s">
        <v>165</v>
      </c>
      <c r="AF59" s="42" t="s">
        <v>168</v>
      </c>
      <c r="AG59" s="42" t="s">
        <v>165</v>
      </c>
      <c r="AH59" s="42" t="s">
        <v>168</v>
      </c>
      <c r="AI59" s="42" t="s">
        <v>165</v>
      </c>
      <c r="AJ59" s="42" t="s">
        <v>168</v>
      </c>
      <c r="AK59" s="42" t="s">
        <v>165</v>
      </c>
      <c r="AL59" s="42" t="s">
        <v>168</v>
      </c>
      <c r="AM59" s="42" t="s">
        <v>165</v>
      </c>
      <c r="AN59" s="42" t="s">
        <v>168</v>
      </c>
      <c r="AO59" s="42" t="s">
        <v>165</v>
      </c>
      <c r="AP59" s="42" t="s">
        <v>168</v>
      </c>
      <c r="AQ59" s="42" t="s">
        <v>165</v>
      </c>
      <c r="AR59" s="42" t="s">
        <v>168</v>
      </c>
      <c r="AS59" s="42" t="s">
        <v>165</v>
      </c>
      <c r="AT59" s="42" t="s">
        <v>168</v>
      </c>
      <c r="AU59" s="42" t="s">
        <v>164</v>
      </c>
      <c r="AV59" s="42">
        <f>COUNTA(AB59,AD59,AF59,AH59,AJ59,AL59,AN59,AP59,AR59,AT59)</f>
        <v>10</v>
      </c>
      <c r="AW59" s="42">
        <v>10</v>
      </c>
      <c r="AX59" s="42">
        <f>AW59/AV59</f>
        <v>1</v>
      </c>
      <c r="AY59" s="42">
        <f>COUNTIF(AB59:AU59,"C")</f>
        <v>0</v>
      </c>
      <c r="AZ59" s="42">
        <f>AY59/AV59</f>
        <v>0</v>
      </c>
      <c r="BA59" s="51">
        <f>AZ59-AX59</f>
        <v>-1</v>
      </c>
      <c r="BB59" s="42" t="s">
        <v>166</v>
      </c>
      <c r="BC59" s="43" t="s">
        <v>215</v>
      </c>
    </row>
    <row r="60" spans="1:55" x14ac:dyDescent="0.25">
      <c r="A60" s="4" t="s">
        <v>64</v>
      </c>
      <c r="B60" s="2" t="s">
        <v>103</v>
      </c>
      <c r="C60" s="2" t="s">
        <v>87</v>
      </c>
      <c r="D60" s="3" t="s">
        <v>1</v>
      </c>
      <c r="E60" s="2" t="s">
        <v>78</v>
      </c>
      <c r="F60" s="2">
        <v>2</v>
      </c>
      <c r="G60" s="2">
        <v>55</v>
      </c>
      <c r="H60" s="53" t="s">
        <v>229</v>
      </c>
      <c r="I60" s="53" t="s">
        <v>229</v>
      </c>
      <c r="J60" s="2">
        <v>1</v>
      </c>
      <c r="K60" s="2">
        <v>14.5</v>
      </c>
      <c r="L60" s="38">
        <v>0.335677</v>
      </c>
      <c r="M60" s="38">
        <v>0.202871</v>
      </c>
      <c r="N60" s="38">
        <v>0.26032300000000003</v>
      </c>
      <c r="O60" s="38">
        <v>0.50105299999999997</v>
      </c>
      <c r="P60" s="38">
        <v>0.22256100000000001</v>
      </c>
      <c r="Q60" s="38">
        <v>0.31431599999999998</v>
      </c>
      <c r="R60" s="38">
        <v>0.54838699999999996</v>
      </c>
      <c r="S60" s="38">
        <v>0.38095200000000001</v>
      </c>
      <c r="T60" s="38">
        <v>0.26356600000000002</v>
      </c>
      <c r="U60" s="38">
        <v>0.75109199999999998</v>
      </c>
      <c r="V60" s="38">
        <v>0.93518500000000004</v>
      </c>
      <c r="W60" s="38">
        <v>0.99107100000000004</v>
      </c>
      <c r="X60" s="39">
        <f>(L60+O60)/2</f>
        <v>0.41836499999999999</v>
      </c>
      <c r="Y60" s="39">
        <f>(M60+O60)/2</f>
        <v>0.351962</v>
      </c>
      <c r="Z60" s="39">
        <f>(L60+O60+(1-Q60))/3</f>
        <v>0.50747133333333327</v>
      </c>
      <c r="AA60" s="39">
        <f>(M60+O60+(1-Q60))/3</f>
        <v>0.46320266666666665</v>
      </c>
      <c r="AB60" s="42" t="s">
        <v>168</v>
      </c>
      <c r="AC60" s="42" t="s">
        <v>164</v>
      </c>
      <c r="AD60" s="42" t="s">
        <v>168</v>
      </c>
      <c r="AE60" s="42" t="s">
        <v>165</v>
      </c>
      <c r="AF60" s="42" t="s">
        <v>168</v>
      </c>
      <c r="AG60" s="42" t="s">
        <v>164</v>
      </c>
      <c r="AH60" s="42" t="s">
        <v>168</v>
      </c>
      <c r="AI60" s="42" t="s">
        <v>165</v>
      </c>
      <c r="AJ60" s="42" t="s">
        <v>168</v>
      </c>
      <c r="AK60" s="42" t="s">
        <v>165</v>
      </c>
      <c r="AL60" s="42" t="s">
        <v>168</v>
      </c>
      <c r="AM60" s="42" t="s">
        <v>165</v>
      </c>
      <c r="AN60" s="42" t="s">
        <v>168</v>
      </c>
      <c r="AO60" s="42" t="s">
        <v>164</v>
      </c>
      <c r="AP60" s="42" t="s">
        <v>168</v>
      </c>
      <c r="AQ60" s="42" t="s">
        <v>165</v>
      </c>
      <c r="AR60" s="42" t="s">
        <v>168</v>
      </c>
      <c r="AS60" s="42" t="s">
        <v>164</v>
      </c>
      <c r="AT60" s="45"/>
      <c r="AU60" s="45"/>
      <c r="AV60" s="42">
        <f>COUNTA(AB60,AD60,AF60,AH60,AJ60,AL60,AN60,AP60,AR60,AT60)</f>
        <v>9</v>
      </c>
      <c r="AW60" s="42">
        <v>9</v>
      </c>
      <c r="AX60" s="42">
        <f>AW60/AV60</f>
        <v>1</v>
      </c>
      <c r="AY60" s="42">
        <f>COUNTIF(AB60:AU60,"C")</f>
        <v>0</v>
      </c>
      <c r="AZ60" s="42">
        <f>AY60/AV60</f>
        <v>0</v>
      </c>
      <c r="BA60" s="51">
        <f>AZ60-AX60</f>
        <v>-1</v>
      </c>
      <c r="BB60" s="42" t="s">
        <v>166</v>
      </c>
      <c r="BC60" s="43" t="s">
        <v>216</v>
      </c>
    </row>
    <row r="61" spans="1:55" x14ac:dyDescent="0.25">
      <c r="A61" s="4" t="s">
        <v>65</v>
      </c>
      <c r="B61" s="2" t="s">
        <v>103</v>
      </c>
      <c r="C61" s="2" t="s">
        <v>87</v>
      </c>
      <c r="D61" s="3" t="s">
        <v>1</v>
      </c>
      <c r="E61" s="2" t="s">
        <v>78</v>
      </c>
      <c r="F61" s="2">
        <v>3</v>
      </c>
      <c r="G61" s="2">
        <v>31</v>
      </c>
      <c r="H61" s="53" t="s">
        <v>230</v>
      </c>
      <c r="I61" s="53" t="s">
        <v>230</v>
      </c>
      <c r="J61" s="2">
        <v>1</v>
      </c>
      <c r="K61" s="2">
        <v>6</v>
      </c>
      <c r="L61" s="38">
        <v>0.26288699999999998</v>
      </c>
      <c r="M61" s="38">
        <v>4.4643000000000002E-2</v>
      </c>
      <c r="N61" s="38">
        <v>2.5722999999999999E-2</v>
      </c>
      <c r="O61" s="38">
        <v>0.60946100000000003</v>
      </c>
      <c r="P61" s="38">
        <v>0.47892299999999999</v>
      </c>
      <c r="Q61" s="38">
        <v>0.183588</v>
      </c>
      <c r="R61" s="38">
        <v>0.32530100000000001</v>
      </c>
      <c r="S61" s="38">
        <v>0</v>
      </c>
      <c r="T61" s="38">
        <v>4.7619000000000002E-2</v>
      </c>
      <c r="U61" s="38">
        <v>1</v>
      </c>
      <c r="V61" s="38">
        <v>0.94202900000000001</v>
      </c>
      <c r="W61" s="38">
        <v>0.830986</v>
      </c>
      <c r="X61" s="39">
        <f>(L61+O61)/2</f>
        <v>0.43617400000000001</v>
      </c>
      <c r="Y61" s="39">
        <f>(M61+O61)/2</f>
        <v>0.32705200000000001</v>
      </c>
      <c r="Z61" s="39">
        <f>(L61+O61+(1-Q61))/3</f>
        <v>0.56291999999999998</v>
      </c>
      <c r="AA61" s="39">
        <f>(M61+O61+(1-Q61))/3</f>
        <v>0.490172</v>
      </c>
      <c r="AB61" s="42" t="s">
        <v>168</v>
      </c>
      <c r="AC61" s="42" t="s">
        <v>165</v>
      </c>
      <c r="AD61" s="42" t="s">
        <v>168</v>
      </c>
      <c r="AE61" s="42" t="s">
        <v>164</v>
      </c>
      <c r="AF61" s="42" t="s">
        <v>168</v>
      </c>
      <c r="AG61" s="42" t="s">
        <v>165</v>
      </c>
      <c r="AH61" s="42" t="s">
        <v>168</v>
      </c>
      <c r="AI61" s="42" t="s">
        <v>164</v>
      </c>
      <c r="AJ61" s="42" t="s">
        <v>168</v>
      </c>
      <c r="AK61" s="42" t="s">
        <v>165</v>
      </c>
      <c r="AL61" s="42" t="s">
        <v>168</v>
      </c>
      <c r="AM61" s="42" t="s">
        <v>165</v>
      </c>
      <c r="AN61" s="42" t="s">
        <v>168</v>
      </c>
      <c r="AO61" s="42" t="s">
        <v>165</v>
      </c>
      <c r="AP61" s="42" t="s">
        <v>168</v>
      </c>
      <c r="AQ61" s="42" t="s">
        <v>165</v>
      </c>
      <c r="AR61" s="42" t="s">
        <v>168</v>
      </c>
      <c r="AS61" s="42" t="s">
        <v>165</v>
      </c>
      <c r="AT61" s="42" t="s">
        <v>168</v>
      </c>
      <c r="AU61" s="42" t="s">
        <v>165</v>
      </c>
      <c r="AV61" s="42">
        <f>COUNTA(AB61,AD61,AF61,AH61,AJ61,AL61,AN61,AP61,AR61,AT61)</f>
        <v>10</v>
      </c>
      <c r="AW61" s="42">
        <v>10</v>
      </c>
      <c r="AX61" s="42">
        <f>AW61/AV61</f>
        <v>1</v>
      </c>
      <c r="AY61" s="42">
        <f>COUNTIF(AB61:AU61,"C")</f>
        <v>0</v>
      </c>
      <c r="AZ61" s="42">
        <f>AY61/AV61</f>
        <v>0</v>
      </c>
      <c r="BA61" s="51">
        <f>AZ61-AX61</f>
        <v>-1</v>
      </c>
      <c r="BB61" s="42" t="s">
        <v>166</v>
      </c>
      <c r="BC61" s="43" t="s">
        <v>215</v>
      </c>
    </row>
    <row r="62" spans="1:55" x14ac:dyDescent="0.25">
      <c r="A62" s="4" t="s">
        <v>66</v>
      </c>
      <c r="B62" s="2" t="s">
        <v>104</v>
      </c>
      <c r="C62" s="2" t="s">
        <v>87</v>
      </c>
      <c r="D62" s="3" t="s">
        <v>0</v>
      </c>
      <c r="E62" s="2" t="s">
        <v>78</v>
      </c>
      <c r="F62" s="2">
        <v>2</v>
      </c>
      <c r="G62" s="2">
        <v>59</v>
      </c>
      <c r="H62" s="53" t="s">
        <v>230</v>
      </c>
      <c r="I62" s="53" t="s">
        <v>228</v>
      </c>
      <c r="J62" s="2">
        <v>1</v>
      </c>
      <c r="K62" s="2">
        <v>10.5</v>
      </c>
      <c r="L62" s="38">
        <v>0.38653399999999999</v>
      </c>
      <c r="M62" s="38">
        <v>0.156917</v>
      </c>
      <c r="N62" s="38">
        <v>0.109052</v>
      </c>
      <c r="O62" s="38">
        <v>0.97416000000000003</v>
      </c>
      <c r="P62" s="38">
        <v>0.30938100000000002</v>
      </c>
      <c r="Q62" s="38">
        <v>0.20638999999999999</v>
      </c>
      <c r="R62" s="38">
        <v>0.60504199999999997</v>
      </c>
      <c r="S62" s="38">
        <v>0.50537600000000005</v>
      </c>
      <c r="T62" s="38">
        <v>0.19387799999999999</v>
      </c>
      <c r="U62" s="38">
        <v>0.900474</v>
      </c>
      <c r="V62" s="38">
        <v>0.59602599999999994</v>
      </c>
      <c r="W62" s="38">
        <v>0.72727299999999995</v>
      </c>
      <c r="X62" s="39">
        <f>(L62+O62)/2</f>
        <v>0.68034700000000004</v>
      </c>
      <c r="Y62" s="39">
        <f>(M62+O62)/2</f>
        <v>0.56553850000000006</v>
      </c>
      <c r="Z62" s="39">
        <f>(L62+O62+(1-Q62))/3</f>
        <v>0.71810133333333337</v>
      </c>
      <c r="AA62" s="39">
        <f>(M62+O62+(1-Q62))/3</f>
        <v>0.64156233333333335</v>
      </c>
      <c r="AB62" s="47" t="s">
        <v>163</v>
      </c>
      <c r="AC62" s="46" t="s">
        <v>164</v>
      </c>
      <c r="AD62" s="46" t="s">
        <v>163</v>
      </c>
      <c r="AE62" s="46" t="s">
        <v>164</v>
      </c>
      <c r="AF62" s="46" t="s">
        <v>163</v>
      </c>
      <c r="AG62" s="46" t="s">
        <v>164</v>
      </c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7">
        <f>COUNTA(AB62,AD62,AF62,AH62,AJ62,AL62,AN62,AP62,AR62,AT62)</f>
        <v>3</v>
      </c>
      <c r="AW62" s="47">
        <v>0</v>
      </c>
      <c r="AX62" s="42">
        <f>AW62/AV62</f>
        <v>0</v>
      </c>
      <c r="AY62" s="47">
        <f>COUNTIF(AB62:AU62,"C")</f>
        <v>3</v>
      </c>
      <c r="AZ62" s="42">
        <f>AY62/AV62</f>
        <v>1</v>
      </c>
      <c r="BA62" s="51">
        <f>AZ62-AX62</f>
        <v>1</v>
      </c>
      <c r="BB62" s="46"/>
      <c r="BC62" s="48"/>
    </row>
    <row r="63" spans="1:55" x14ac:dyDescent="0.25">
      <c r="A63" s="4" t="s">
        <v>67</v>
      </c>
      <c r="B63" s="2" t="s">
        <v>105</v>
      </c>
      <c r="C63" s="2" t="s">
        <v>87</v>
      </c>
      <c r="D63" s="3" t="s">
        <v>0</v>
      </c>
      <c r="E63" s="2" t="s">
        <v>78</v>
      </c>
      <c r="F63" s="2">
        <v>2</v>
      </c>
      <c r="G63" s="2">
        <v>57</v>
      </c>
      <c r="H63" s="53" t="s">
        <v>230</v>
      </c>
      <c r="I63" s="53" t="s">
        <v>228</v>
      </c>
      <c r="J63" s="2">
        <v>2</v>
      </c>
      <c r="K63" s="2">
        <v>10</v>
      </c>
      <c r="L63" s="38">
        <v>2.7411000000000001E-2</v>
      </c>
      <c r="M63" s="38">
        <v>0</v>
      </c>
      <c r="N63" s="38">
        <v>0</v>
      </c>
      <c r="O63" s="38">
        <v>0.80927800000000005</v>
      </c>
      <c r="P63" s="38">
        <v>0</v>
      </c>
      <c r="Q63" s="38">
        <v>0</v>
      </c>
      <c r="R63" s="38">
        <v>3.1914999999999999E-2</v>
      </c>
      <c r="S63" s="38">
        <v>0</v>
      </c>
      <c r="T63" s="38">
        <v>0</v>
      </c>
      <c r="U63" s="38">
        <v>0.98319299999999998</v>
      </c>
      <c r="V63" s="38">
        <v>0.75471699999999997</v>
      </c>
      <c r="W63" s="38">
        <v>0.480769</v>
      </c>
      <c r="X63" s="39">
        <f>(L63+O63)/2</f>
        <v>0.41834450000000001</v>
      </c>
      <c r="Y63" s="39">
        <f>(M63+O63)/2</f>
        <v>0.40463900000000003</v>
      </c>
      <c r="Z63" s="39">
        <f>(L63+O63+(1-Q63))/3</f>
        <v>0.61222966666666667</v>
      </c>
      <c r="AA63" s="39">
        <f>(M63+O63+(1-Q63))/3</f>
        <v>0.60309266666666661</v>
      </c>
      <c r="AB63" s="42" t="s">
        <v>168</v>
      </c>
      <c r="AC63" s="42" t="s">
        <v>164</v>
      </c>
      <c r="AD63" s="42" t="s">
        <v>168</v>
      </c>
      <c r="AE63" s="42" t="s">
        <v>165</v>
      </c>
      <c r="AF63" s="42" t="s">
        <v>171</v>
      </c>
      <c r="AG63" s="42" t="s">
        <v>164</v>
      </c>
      <c r="AH63" s="42" t="s">
        <v>171</v>
      </c>
      <c r="AI63" s="42" t="s">
        <v>165</v>
      </c>
      <c r="AJ63" s="42" t="s">
        <v>168</v>
      </c>
      <c r="AK63" s="42" t="s">
        <v>165</v>
      </c>
      <c r="AL63" s="42" t="s">
        <v>168</v>
      </c>
      <c r="AM63" s="42" t="s">
        <v>164</v>
      </c>
      <c r="AN63" s="42" t="s">
        <v>168</v>
      </c>
      <c r="AO63" s="42" t="s">
        <v>164</v>
      </c>
      <c r="AP63" s="42" t="s">
        <v>168</v>
      </c>
      <c r="AQ63" s="42" t="s">
        <v>164</v>
      </c>
      <c r="AR63" s="42" t="s">
        <v>168</v>
      </c>
      <c r="AS63" s="42" t="s">
        <v>165</v>
      </c>
      <c r="AT63" s="42" t="s">
        <v>168</v>
      </c>
      <c r="AU63" s="42" t="s">
        <v>165</v>
      </c>
      <c r="AV63" s="42">
        <f>COUNTA(AB63,AD63,AF63,AH63,AJ63,AL63,AN63,AP63,AR63,AT63)</f>
        <v>10</v>
      </c>
      <c r="AW63" s="42">
        <v>8</v>
      </c>
      <c r="AX63" s="42">
        <f>AW63/AV63</f>
        <v>0.8</v>
      </c>
      <c r="AY63" s="42">
        <f>COUNTIF(AB63:AU63,"C")</f>
        <v>0</v>
      </c>
      <c r="AZ63" s="42">
        <f>AY63/AV63</f>
        <v>0</v>
      </c>
      <c r="BA63" s="51">
        <f>AZ63-AX63</f>
        <v>-0.8</v>
      </c>
      <c r="BB63" s="45" t="s">
        <v>170</v>
      </c>
      <c r="BC63" s="44"/>
    </row>
    <row r="64" spans="1:55" x14ac:dyDescent="0.25">
      <c r="A64" s="4" t="s">
        <v>68</v>
      </c>
      <c r="B64" s="2" t="s">
        <v>106</v>
      </c>
      <c r="C64" s="2" t="s">
        <v>87</v>
      </c>
      <c r="D64" s="2" t="s">
        <v>0</v>
      </c>
      <c r="E64" s="2" t="s">
        <v>78</v>
      </c>
      <c r="F64" s="2">
        <v>3</v>
      </c>
      <c r="G64" s="38">
        <v>36</v>
      </c>
      <c r="H64" s="53" t="s">
        <v>230</v>
      </c>
      <c r="I64" s="53" t="s">
        <v>230</v>
      </c>
      <c r="J64" s="2">
        <v>1</v>
      </c>
      <c r="K64" s="2">
        <v>9.5</v>
      </c>
      <c r="L64" s="38">
        <v>0.106965</v>
      </c>
      <c r="M64" s="38">
        <v>0.19124099999999999</v>
      </c>
      <c r="N64" s="38">
        <v>0</v>
      </c>
      <c r="O64" s="38">
        <v>0.50653000000000004</v>
      </c>
      <c r="P64" s="38">
        <v>3.7533999999999998E-2</v>
      </c>
      <c r="Q64" s="38">
        <v>0.146953</v>
      </c>
      <c r="R64" s="38">
        <v>0</v>
      </c>
      <c r="S64" s="38">
        <v>4.7619000000000002E-2</v>
      </c>
      <c r="T64" s="38">
        <v>0</v>
      </c>
      <c r="U64" s="38">
        <v>0.72092999999999996</v>
      </c>
      <c r="V64" s="38">
        <v>0.27433600000000002</v>
      </c>
      <c r="W64" s="38">
        <v>0.11475399999999999</v>
      </c>
      <c r="X64" s="39">
        <f>(L64+O64)/2</f>
        <v>0.30674750000000001</v>
      </c>
      <c r="Y64" s="39">
        <f>(M64+O64)/2</f>
        <v>0.34888550000000002</v>
      </c>
      <c r="Z64" s="39">
        <f>(L64+O64+(1-Q64))/3</f>
        <v>0.48884733333333336</v>
      </c>
      <c r="AA64" s="39">
        <f>(M64+O64+(1-Q64))/3</f>
        <v>0.51693933333333331</v>
      </c>
      <c r="AB64" s="42" t="s">
        <v>168</v>
      </c>
      <c r="AC64" s="42" t="s">
        <v>165</v>
      </c>
      <c r="AD64" s="42" t="s">
        <v>168</v>
      </c>
      <c r="AE64" s="42" t="s">
        <v>164</v>
      </c>
      <c r="AF64" s="42" t="s">
        <v>168</v>
      </c>
      <c r="AG64" s="42" t="s">
        <v>164</v>
      </c>
      <c r="AH64" s="42" t="s">
        <v>168</v>
      </c>
      <c r="AI64" s="42" t="s">
        <v>164</v>
      </c>
      <c r="AJ64" s="42" t="s">
        <v>168</v>
      </c>
      <c r="AK64" s="42" t="s">
        <v>164</v>
      </c>
      <c r="AL64" s="42" t="s">
        <v>168</v>
      </c>
      <c r="AM64" s="42" t="s">
        <v>164</v>
      </c>
      <c r="AN64" s="42" t="s">
        <v>168</v>
      </c>
      <c r="AO64" s="42" t="s">
        <v>165</v>
      </c>
      <c r="AP64" s="42" t="s">
        <v>168</v>
      </c>
      <c r="AQ64" s="42" t="s">
        <v>164</v>
      </c>
      <c r="AR64" s="42" t="s">
        <v>168</v>
      </c>
      <c r="AS64" s="42" t="s">
        <v>165</v>
      </c>
      <c r="AT64" s="42" t="s">
        <v>168</v>
      </c>
      <c r="AU64" s="42" t="s">
        <v>165</v>
      </c>
      <c r="AV64" s="42">
        <f>COUNTA(AB64,AD64,AF64,AH64,AJ64,AL64,AN64,AP64,AR64,AT64)</f>
        <v>10</v>
      </c>
      <c r="AW64" s="42">
        <v>10</v>
      </c>
      <c r="AX64" s="42">
        <f>AW64/AV64</f>
        <v>1</v>
      </c>
      <c r="AY64" s="42">
        <f>COUNTIF(AB64:AU64,"C")</f>
        <v>0</v>
      </c>
      <c r="AZ64" s="42">
        <f>AY64/AV64</f>
        <v>0</v>
      </c>
      <c r="BA64" s="51">
        <f>AZ64-AX64</f>
        <v>-1</v>
      </c>
      <c r="BB64" s="45" t="s">
        <v>170</v>
      </c>
      <c r="BC64" s="44"/>
    </row>
    <row r="65" spans="1:55" x14ac:dyDescent="0.25">
      <c r="A65" s="4" t="s">
        <v>69</v>
      </c>
      <c r="B65" s="2" t="s">
        <v>106</v>
      </c>
      <c r="C65" s="2" t="s">
        <v>87</v>
      </c>
      <c r="D65" s="3" t="s">
        <v>0</v>
      </c>
      <c r="E65" s="2" t="s">
        <v>78</v>
      </c>
      <c r="F65" s="2">
        <v>3</v>
      </c>
      <c r="G65" s="2">
        <v>38</v>
      </c>
      <c r="H65" s="53" t="s">
        <v>229</v>
      </c>
      <c r="I65" s="53" t="s">
        <v>228</v>
      </c>
      <c r="J65" s="2">
        <v>1</v>
      </c>
      <c r="K65" s="2">
        <v>9.5</v>
      </c>
      <c r="L65" s="38">
        <v>0.25090899999999999</v>
      </c>
      <c r="M65" s="38">
        <v>0.461538</v>
      </c>
      <c r="N65" s="38">
        <v>0.29882799999999998</v>
      </c>
      <c r="O65" s="38">
        <v>0.41042600000000001</v>
      </c>
      <c r="P65" s="38">
        <v>0.124858</v>
      </c>
      <c r="Q65" s="38">
        <v>0.42416100000000001</v>
      </c>
      <c r="R65" s="38">
        <v>0.55000000000000004</v>
      </c>
      <c r="S65" s="38">
        <v>0.76190500000000005</v>
      </c>
      <c r="T65" s="38">
        <v>3.8462000000000003E-2</v>
      </c>
      <c r="U65" s="38">
        <v>0.98648599999999997</v>
      </c>
      <c r="V65" s="38">
        <v>0.24087600000000001</v>
      </c>
      <c r="W65" s="38">
        <v>0.57894699999999999</v>
      </c>
      <c r="X65" s="39">
        <f>(L65+O65)/2</f>
        <v>0.3306675</v>
      </c>
      <c r="Y65" s="39">
        <f>(M65+O65)/2</f>
        <v>0.43598199999999998</v>
      </c>
      <c r="Z65" s="39">
        <f>(L65+O65+(1-Q65))/3</f>
        <v>0.41239133333333333</v>
      </c>
      <c r="AA65" s="39">
        <f>(M65+O65+(1-Q65))/3</f>
        <v>0.482601</v>
      </c>
      <c r="AB65" s="42" t="s">
        <v>168</v>
      </c>
      <c r="AC65" s="42" t="s">
        <v>165</v>
      </c>
      <c r="AD65" s="42" t="s">
        <v>168</v>
      </c>
      <c r="AE65" s="42" t="s">
        <v>164</v>
      </c>
      <c r="AF65" s="42" t="s">
        <v>168</v>
      </c>
      <c r="AG65" s="42" t="s">
        <v>164</v>
      </c>
      <c r="AH65" s="42" t="s">
        <v>163</v>
      </c>
      <c r="AI65" s="42" t="s">
        <v>165</v>
      </c>
      <c r="AJ65" s="42" t="s">
        <v>171</v>
      </c>
      <c r="AK65" s="42" t="s">
        <v>164</v>
      </c>
      <c r="AL65" s="42" t="s">
        <v>168</v>
      </c>
      <c r="AM65" s="42" t="s">
        <v>165</v>
      </c>
      <c r="AN65" s="42" t="s">
        <v>168</v>
      </c>
      <c r="AO65" s="42" t="s">
        <v>165</v>
      </c>
      <c r="AP65" s="42" t="s">
        <v>168</v>
      </c>
      <c r="AQ65" s="42" t="s">
        <v>164</v>
      </c>
      <c r="AR65" s="42" t="s">
        <v>168</v>
      </c>
      <c r="AS65" s="42" t="s">
        <v>164</v>
      </c>
      <c r="AT65" s="45"/>
      <c r="AU65" s="45"/>
      <c r="AV65" s="42">
        <f>COUNTA(AB65,AD65,AF65,AH65,AJ65,AL65,AN65,AP65,AR65,AT65)</f>
        <v>9</v>
      </c>
      <c r="AW65" s="42">
        <v>7</v>
      </c>
      <c r="AX65" s="42">
        <f>AW65/AV65</f>
        <v>0.77777777777777779</v>
      </c>
      <c r="AY65" s="42">
        <f>COUNTIF(AB65:AU65,"C")</f>
        <v>1</v>
      </c>
      <c r="AZ65" s="42">
        <f>AY65/AV65</f>
        <v>0.1111111111111111</v>
      </c>
      <c r="BA65" s="51">
        <f>AZ65-AX65</f>
        <v>-0.66666666666666674</v>
      </c>
      <c r="BB65" s="42" t="s">
        <v>166</v>
      </c>
      <c r="BC65" s="43" t="s">
        <v>217</v>
      </c>
    </row>
    <row r="66" spans="1:55" x14ac:dyDescent="0.25">
      <c r="A66" s="4" t="s">
        <v>70</v>
      </c>
      <c r="B66" s="2" t="s">
        <v>106</v>
      </c>
      <c r="C66" s="2" t="s">
        <v>87</v>
      </c>
      <c r="D66" s="3" t="s">
        <v>0</v>
      </c>
      <c r="E66" s="2" t="s">
        <v>88</v>
      </c>
      <c r="F66" s="2">
        <v>3</v>
      </c>
      <c r="G66" s="2">
        <v>28</v>
      </c>
      <c r="H66" s="53" t="s">
        <v>230</v>
      </c>
      <c r="I66" s="53" t="s">
        <v>230</v>
      </c>
      <c r="J66" s="2">
        <v>2.5</v>
      </c>
      <c r="K66" s="2">
        <v>7</v>
      </c>
      <c r="L66" s="38">
        <v>0.24581</v>
      </c>
      <c r="M66" s="38">
        <v>0.28238000000000002</v>
      </c>
      <c r="N66" s="38">
        <v>0.50502499999999995</v>
      </c>
      <c r="O66" s="38">
        <v>0.626031</v>
      </c>
      <c r="P66" s="38">
        <v>0.35599999999999998</v>
      </c>
      <c r="Q66" s="38">
        <v>0.24846599999999999</v>
      </c>
      <c r="R66" s="38">
        <v>0.81818199999999996</v>
      </c>
      <c r="S66" s="38">
        <v>0.76744199999999996</v>
      </c>
      <c r="T66" s="38">
        <v>0.46052599999999999</v>
      </c>
      <c r="U66" s="38">
        <v>0.93233100000000002</v>
      </c>
      <c r="V66" s="38">
        <v>0.64185999999999999</v>
      </c>
      <c r="W66" s="38">
        <v>0.683168</v>
      </c>
      <c r="X66" s="39">
        <f>(L66+O66)/2</f>
        <v>0.43592049999999999</v>
      </c>
      <c r="Y66" s="39">
        <f>(M66+O66)/2</f>
        <v>0.45420550000000004</v>
      </c>
      <c r="Z66" s="39">
        <f>(L66+O66+(1-Q66))/3</f>
        <v>0.54112499999999997</v>
      </c>
      <c r="AA66" s="39">
        <f>(M66+O66+(1-Q66))/3</f>
        <v>0.553315</v>
      </c>
      <c r="AB66" s="42" t="s">
        <v>171</v>
      </c>
      <c r="AC66" s="42" t="s">
        <v>165</v>
      </c>
      <c r="AD66" s="42" t="s">
        <v>171</v>
      </c>
      <c r="AE66" s="42" t="s">
        <v>164</v>
      </c>
      <c r="AF66" s="42" t="s">
        <v>168</v>
      </c>
      <c r="AG66" s="42" t="s">
        <v>164</v>
      </c>
      <c r="AH66" s="42" t="s">
        <v>171</v>
      </c>
      <c r="AI66" s="42" t="s">
        <v>164</v>
      </c>
      <c r="AJ66" s="42" t="s">
        <v>171</v>
      </c>
      <c r="AK66" s="42" t="s">
        <v>164</v>
      </c>
      <c r="AL66" s="42" t="s">
        <v>168</v>
      </c>
      <c r="AM66" s="42" t="s">
        <v>164</v>
      </c>
      <c r="AN66" s="42" t="s">
        <v>168</v>
      </c>
      <c r="AO66" s="42" t="s">
        <v>165</v>
      </c>
      <c r="AP66" s="42" t="s">
        <v>168</v>
      </c>
      <c r="AQ66" s="42" t="s">
        <v>164</v>
      </c>
      <c r="AR66" s="42" t="s">
        <v>171</v>
      </c>
      <c r="AS66" s="42" t="s">
        <v>164</v>
      </c>
      <c r="AT66" s="42" t="s">
        <v>171</v>
      </c>
      <c r="AU66" s="42" t="s">
        <v>164</v>
      </c>
      <c r="AV66" s="42">
        <f>COUNTA(AB66,AD66,AF66,AH66,AJ66,AL66,AN66,AP66,AR66,AT66)</f>
        <v>10</v>
      </c>
      <c r="AW66" s="42">
        <v>6</v>
      </c>
      <c r="AX66" s="42">
        <f>AW66/AV66</f>
        <v>0.6</v>
      </c>
      <c r="AY66" s="42">
        <f>COUNTIF(AB66:AU66,"C")</f>
        <v>0</v>
      </c>
      <c r="AZ66" s="42">
        <f>AY66/AV66</f>
        <v>0</v>
      </c>
      <c r="BA66" s="51">
        <f>AZ66-AX66</f>
        <v>-0.6</v>
      </c>
      <c r="BB66" s="42" t="s">
        <v>166</v>
      </c>
      <c r="BC66" s="43" t="s">
        <v>218</v>
      </c>
    </row>
    <row r="67" spans="1:55" x14ac:dyDescent="0.25">
      <c r="A67" s="4" t="s">
        <v>71</v>
      </c>
      <c r="B67" s="2" t="s">
        <v>107</v>
      </c>
      <c r="C67" s="2" t="s">
        <v>87</v>
      </c>
      <c r="D67" s="3" t="s">
        <v>1</v>
      </c>
      <c r="E67" s="2" t="s">
        <v>88</v>
      </c>
      <c r="F67" s="2">
        <v>3</v>
      </c>
      <c r="G67" s="2">
        <v>29</v>
      </c>
      <c r="H67" s="53" t="s">
        <v>230</v>
      </c>
      <c r="I67" s="53" t="s">
        <v>228</v>
      </c>
      <c r="J67" s="2">
        <v>2.5</v>
      </c>
      <c r="K67" s="2">
        <v>7</v>
      </c>
      <c r="L67" s="38">
        <v>0</v>
      </c>
      <c r="M67" s="38">
        <v>0</v>
      </c>
      <c r="N67" s="38">
        <v>0</v>
      </c>
      <c r="O67" s="38">
        <v>0.338889</v>
      </c>
      <c r="P67" s="38">
        <v>0.107922</v>
      </c>
      <c r="Q67" s="38">
        <v>0.21993099999999999</v>
      </c>
      <c r="R67" s="38">
        <v>0</v>
      </c>
      <c r="S67" s="38">
        <v>0</v>
      </c>
      <c r="T67" s="38">
        <v>0</v>
      </c>
      <c r="U67" s="38">
        <v>0.80851099999999998</v>
      </c>
      <c r="V67" s="38">
        <v>0.42857099999999998</v>
      </c>
      <c r="W67" s="38">
        <v>0.81333299999999997</v>
      </c>
      <c r="X67" s="39">
        <f>(L67+O67)/2</f>
        <v>0.1694445</v>
      </c>
      <c r="Y67" s="39">
        <f>(M67+O67)/2</f>
        <v>0.1694445</v>
      </c>
      <c r="Z67" s="39">
        <f>(L67+O67+(1-Q67))/3</f>
        <v>0.37298600000000004</v>
      </c>
      <c r="AA67" s="39">
        <f>(M67+O67+(1-Q67))/3</f>
        <v>0.37298600000000004</v>
      </c>
      <c r="AB67" s="42" t="s">
        <v>168</v>
      </c>
      <c r="AC67" s="42" t="s">
        <v>165</v>
      </c>
      <c r="AD67" s="42" t="s">
        <v>171</v>
      </c>
      <c r="AE67" s="42" t="s">
        <v>165</v>
      </c>
      <c r="AF67" s="42" t="s">
        <v>171</v>
      </c>
      <c r="AG67" s="42" t="s">
        <v>165</v>
      </c>
      <c r="AH67" s="42" t="s">
        <v>171</v>
      </c>
      <c r="AI67" s="42" t="s">
        <v>164</v>
      </c>
      <c r="AJ67" s="42" t="s">
        <v>171</v>
      </c>
      <c r="AK67" s="42" t="s">
        <v>164</v>
      </c>
      <c r="AL67" s="42" t="s">
        <v>171</v>
      </c>
      <c r="AM67" s="42" t="s">
        <v>164</v>
      </c>
      <c r="AN67" s="42" t="s">
        <v>163</v>
      </c>
      <c r="AO67" s="42" t="s">
        <v>165</v>
      </c>
      <c r="AP67" s="42" t="s">
        <v>171</v>
      </c>
      <c r="AQ67" s="42" t="s">
        <v>165</v>
      </c>
      <c r="AR67" s="42" t="s">
        <v>171</v>
      </c>
      <c r="AS67" s="42" t="s">
        <v>165</v>
      </c>
      <c r="AT67" s="42" t="s">
        <v>171</v>
      </c>
      <c r="AU67" s="42" t="s">
        <v>165</v>
      </c>
      <c r="AV67" s="42">
        <f>COUNTA(AB67,AD67,AF67,AH67,AJ67,AL67,AN67,AP67,AR67,AT67)</f>
        <v>10</v>
      </c>
      <c r="AW67" s="42">
        <v>8</v>
      </c>
      <c r="AX67" s="42">
        <f>AW67/AV67</f>
        <v>0.8</v>
      </c>
      <c r="AY67" s="42">
        <f>COUNTIF(AB67:AU67,"C")</f>
        <v>1</v>
      </c>
      <c r="AZ67" s="42">
        <f>AY67/AV67</f>
        <v>0.1</v>
      </c>
      <c r="BA67" s="51">
        <f>AZ67-AX67</f>
        <v>-0.70000000000000007</v>
      </c>
      <c r="BB67" s="42" t="s">
        <v>166</v>
      </c>
      <c r="BC67" s="43" t="s">
        <v>219</v>
      </c>
    </row>
    <row r="68" spans="1:55" x14ac:dyDescent="0.25">
      <c r="A68" s="4" t="s">
        <v>72</v>
      </c>
      <c r="B68" s="2" t="s">
        <v>107</v>
      </c>
      <c r="C68" s="2" t="s">
        <v>87</v>
      </c>
      <c r="D68" s="3" t="s">
        <v>1</v>
      </c>
      <c r="E68" s="2" t="s">
        <v>88</v>
      </c>
      <c r="F68" s="2">
        <v>3</v>
      </c>
      <c r="G68" s="2">
        <v>30</v>
      </c>
      <c r="H68" s="53" t="s">
        <v>230</v>
      </c>
      <c r="I68" s="53" t="s">
        <v>228</v>
      </c>
      <c r="J68" s="2">
        <v>2.5</v>
      </c>
      <c r="K68" s="2">
        <v>6.5</v>
      </c>
      <c r="L68" s="38">
        <v>7.0039000000000004E-2</v>
      </c>
      <c r="M68" s="38">
        <v>0.39942499999999997</v>
      </c>
      <c r="N68" s="38">
        <v>7.1748999999999993E-2</v>
      </c>
      <c r="O68" s="38">
        <v>0.58876399999999995</v>
      </c>
      <c r="P68" s="38">
        <v>9.9199999999999997E-2</v>
      </c>
      <c r="Q68" s="38">
        <v>0.51770499999999997</v>
      </c>
      <c r="R68" s="38">
        <v>0.19101099999999999</v>
      </c>
      <c r="S68" s="38">
        <v>0.60274000000000005</v>
      </c>
      <c r="T68" s="38">
        <v>0</v>
      </c>
      <c r="U68" s="38">
        <v>1</v>
      </c>
      <c r="V68" s="38">
        <v>0.22480600000000001</v>
      </c>
      <c r="W68" s="38">
        <v>0.58333299999999999</v>
      </c>
      <c r="X68" s="39">
        <f>(L68+O68)/2</f>
        <v>0.32940149999999996</v>
      </c>
      <c r="Y68" s="39">
        <f>(M68+O68)/2</f>
        <v>0.49409449999999999</v>
      </c>
      <c r="Z68" s="39">
        <f>(L68+O68+(1-Q68))/3</f>
        <v>0.38036599999999998</v>
      </c>
      <c r="AA68" s="39">
        <f>(M68+O68+(1-Q68))/3</f>
        <v>0.49016133333333328</v>
      </c>
      <c r="AB68" s="42" t="s">
        <v>171</v>
      </c>
      <c r="AC68" s="42" t="s">
        <v>165</v>
      </c>
      <c r="AD68" s="42" t="s">
        <v>171</v>
      </c>
      <c r="AE68" s="42" t="s">
        <v>165</v>
      </c>
      <c r="AF68" s="42" t="s">
        <v>171</v>
      </c>
      <c r="AG68" s="42" t="s">
        <v>164</v>
      </c>
      <c r="AH68" s="42" t="s">
        <v>163</v>
      </c>
      <c r="AI68" s="42" t="s">
        <v>165</v>
      </c>
      <c r="AJ68" s="42" t="s">
        <v>163</v>
      </c>
      <c r="AK68" s="42" t="s">
        <v>164</v>
      </c>
      <c r="AL68" s="42" t="s">
        <v>171</v>
      </c>
      <c r="AM68" s="42" t="s">
        <v>165</v>
      </c>
      <c r="AN68" s="42" t="s">
        <v>171</v>
      </c>
      <c r="AO68" s="42" t="s">
        <v>165</v>
      </c>
      <c r="AP68" s="42" t="s">
        <v>171</v>
      </c>
      <c r="AQ68" s="42" t="s">
        <v>164</v>
      </c>
      <c r="AR68" s="42" t="s">
        <v>171</v>
      </c>
      <c r="AS68" s="42" t="s">
        <v>165</v>
      </c>
      <c r="AT68" s="42" t="s">
        <v>171</v>
      </c>
      <c r="AU68" s="42" t="s">
        <v>164</v>
      </c>
      <c r="AV68" s="42">
        <f>COUNTA(AB68,AD68,AF68,AH68,AJ68,AL68,AN68,AP68,AR68,AT68)</f>
        <v>10</v>
      </c>
      <c r="AW68" s="42">
        <v>8</v>
      </c>
      <c r="AX68" s="42">
        <f>AW68/AV68</f>
        <v>0.8</v>
      </c>
      <c r="AY68" s="42">
        <f>COUNTIF(AB68:AU68,"C")</f>
        <v>2</v>
      </c>
      <c r="AZ68" s="42">
        <f>AY68/AV68</f>
        <v>0.2</v>
      </c>
      <c r="BA68" s="51">
        <f>AZ68-AX68</f>
        <v>-0.60000000000000009</v>
      </c>
      <c r="BB68" s="42" t="s">
        <v>166</v>
      </c>
      <c r="BC68" s="43" t="s">
        <v>220</v>
      </c>
    </row>
    <row r="69" spans="1:55" x14ac:dyDescent="0.25">
      <c r="A69" s="4" t="s">
        <v>73</v>
      </c>
      <c r="B69" s="2" t="s">
        <v>107</v>
      </c>
      <c r="C69" s="2" t="s">
        <v>87</v>
      </c>
      <c r="D69" s="3" t="s">
        <v>1</v>
      </c>
      <c r="E69" s="2" t="s">
        <v>88</v>
      </c>
      <c r="F69" s="2">
        <v>3</v>
      </c>
      <c r="G69" s="2">
        <v>28</v>
      </c>
      <c r="H69" s="53" t="s">
        <v>228</v>
      </c>
      <c r="I69" s="53" t="s">
        <v>228</v>
      </c>
      <c r="J69" s="2">
        <v>2.5</v>
      </c>
      <c r="K69" s="2">
        <v>10</v>
      </c>
      <c r="L69" s="38">
        <v>0.34042600000000001</v>
      </c>
      <c r="M69" s="38">
        <v>0.464088</v>
      </c>
      <c r="N69" s="38">
        <v>2.9155E-2</v>
      </c>
      <c r="O69" s="38">
        <v>0.71800399999999998</v>
      </c>
      <c r="P69" s="38">
        <v>6.1828000000000001E-2</v>
      </c>
      <c r="Q69" s="38">
        <v>0.137353</v>
      </c>
      <c r="R69" s="38">
        <v>0.368421</v>
      </c>
      <c r="S69" s="38">
        <v>0.204545</v>
      </c>
      <c r="T69" s="38">
        <v>0</v>
      </c>
      <c r="U69" s="38">
        <v>1</v>
      </c>
      <c r="V69" s="38">
        <v>0.10377400000000001</v>
      </c>
      <c r="W69" s="38">
        <v>0.14285700000000001</v>
      </c>
      <c r="X69" s="39">
        <f>(L69+O69)/2</f>
        <v>0.52921499999999999</v>
      </c>
      <c r="Y69" s="39">
        <f>(M69+O69)/2</f>
        <v>0.59104599999999996</v>
      </c>
      <c r="Z69" s="39">
        <f>(L69+O69+(1-Q69))/3</f>
        <v>0.64035900000000001</v>
      </c>
      <c r="AA69" s="39">
        <f>(M69+O69+(1-Q69))/3</f>
        <v>0.68157966666666658</v>
      </c>
      <c r="AB69" s="42" t="s">
        <v>171</v>
      </c>
      <c r="AC69" s="42" t="s">
        <v>164</v>
      </c>
      <c r="AD69" s="42" t="s">
        <v>171</v>
      </c>
      <c r="AE69" s="42" t="s">
        <v>164</v>
      </c>
      <c r="AF69" s="42" t="s">
        <v>171</v>
      </c>
      <c r="AG69" s="42" t="s">
        <v>165</v>
      </c>
      <c r="AH69" s="42" t="s">
        <v>171</v>
      </c>
      <c r="AI69" s="42" t="s">
        <v>164</v>
      </c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2">
        <f>COUNTA(AB69,AD69,AF69,AH69,AJ69,AL69,AN69,AP69,AR69,AT69)</f>
        <v>4</v>
      </c>
      <c r="AW69" s="42">
        <v>4</v>
      </c>
      <c r="AX69" s="42">
        <f>AW69/AV69</f>
        <v>1</v>
      </c>
      <c r="AY69" s="42">
        <f>COUNTIF(AB69:AU69,"C")</f>
        <v>0</v>
      </c>
      <c r="AZ69" s="42">
        <f>AY69/AV69</f>
        <v>0</v>
      </c>
      <c r="BA69" s="51">
        <f>AZ69-AX69</f>
        <v>-1</v>
      </c>
      <c r="BB69" s="42" t="s">
        <v>166</v>
      </c>
      <c r="BC69" s="43" t="s">
        <v>221</v>
      </c>
    </row>
    <row r="70" spans="1:55" x14ac:dyDescent="0.25">
      <c r="A70" s="4" t="s">
        <v>74</v>
      </c>
      <c r="B70" s="2" t="s">
        <v>107</v>
      </c>
      <c r="C70" s="2" t="s">
        <v>87</v>
      </c>
      <c r="D70" s="3" t="s">
        <v>1</v>
      </c>
      <c r="E70" s="2" t="s">
        <v>88</v>
      </c>
      <c r="F70" s="2">
        <v>3</v>
      </c>
      <c r="G70" s="2">
        <v>33</v>
      </c>
      <c r="H70" s="53" t="s">
        <v>228</v>
      </c>
      <c r="I70" s="53" t="s">
        <v>228</v>
      </c>
      <c r="J70" s="2">
        <v>2.5</v>
      </c>
      <c r="K70" s="2">
        <v>10</v>
      </c>
      <c r="L70" s="38">
        <v>0.24749499999999999</v>
      </c>
      <c r="M70" s="38">
        <v>0.272727</v>
      </c>
      <c r="N70" s="38">
        <v>0</v>
      </c>
      <c r="O70" s="38">
        <v>0.72918899999999998</v>
      </c>
      <c r="P70" s="38">
        <v>3.7975000000000002E-2</v>
      </c>
      <c r="Q70" s="38">
        <v>0.23544999999999999</v>
      </c>
      <c r="R70" s="38">
        <v>0.54666700000000001</v>
      </c>
      <c r="S70" s="38">
        <v>0.37190099999999998</v>
      </c>
      <c r="T70" s="38">
        <v>0</v>
      </c>
      <c r="U70" s="38">
        <v>0.98499999999999999</v>
      </c>
      <c r="V70" s="38">
        <v>0.51428600000000002</v>
      </c>
      <c r="W70" s="38">
        <v>0.50549500000000003</v>
      </c>
      <c r="X70" s="39">
        <f>(L70+O70)/2</f>
        <v>0.488342</v>
      </c>
      <c r="Y70" s="39">
        <f>(M70+O70)/2</f>
        <v>0.50095800000000001</v>
      </c>
      <c r="Z70" s="39">
        <f>(L70+O70+(1-Q70))/3</f>
        <v>0.58041133333333328</v>
      </c>
      <c r="AA70" s="39">
        <f>(M70+O70+(1-Q70))/3</f>
        <v>0.58882200000000007</v>
      </c>
      <c r="AB70" s="42" t="s">
        <v>171</v>
      </c>
      <c r="AC70" s="42" t="s">
        <v>165</v>
      </c>
      <c r="AD70" s="42" t="s">
        <v>171</v>
      </c>
      <c r="AE70" s="42" t="s">
        <v>165</v>
      </c>
      <c r="AF70" s="42" t="s">
        <v>171</v>
      </c>
      <c r="AG70" s="42" t="s">
        <v>165</v>
      </c>
      <c r="AH70" s="42" t="s">
        <v>168</v>
      </c>
      <c r="AI70" s="42" t="s">
        <v>165</v>
      </c>
      <c r="AJ70" s="42" t="s">
        <v>171</v>
      </c>
      <c r="AK70" s="42" t="s">
        <v>164</v>
      </c>
      <c r="AL70" s="42" t="s">
        <v>171</v>
      </c>
      <c r="AM70" s="42" t="s">
        <v>164</v>
      </c>
      <c r="AN70" s="42" t="s">
        <v>163</v>
      </c>
      <c r="AO70" s="42" t="s">
        <v>165</v>
      </c>
      <c r="AP70" s="42" t="s">
        <v>171</v>
      </c>
      <c r="AQ70" s="42" t="s">
        <v>165</v>
      </c>
      <c r="AR70" s="42" t="s">
        <v>171</v>
      </c>
      <c r="AS70" s="42" t="s">
        <v>165</v>
      </c>
      <c r="AT70" s="42" t="s">
        <v>171</v>
      </c>
      <c r="AU70" s="42" t="s">
        <v>165</v>
      </c>
      <c r="AV70" s="42">
        <f>COUNTA(AB70,AD70,AF70,AH70,AJ70,AL70,AN70,AP70,AR70,AT70)</f>
        <v>10</v>
      </c>
      <c r="AW70" s="42">
        <v>8</v>
      </c>
      <c r="AX70" s="42">
        <f>AW70/AV70</f>
        <v>0.8</v>
      </c>
      <c r="AY70" s="42">
        <f>COUNTIF(AB70:AU70,"C")</f>
        <v>1</v>
      </c>
      <c r="AZ70" s="42">
        <f>AY70/AV70</f>
        <v>0.1</v>
      </c>
      <c r="BA70" s="51">
        <f>AZ70-AX70</f>
        <v>-0.70000000000000007</v>
      </c>
      <c r="BB70" s="42" t="s">
        <v>166</v>
      </c>
      <c r="BC70" s="43" t="s">
        <v>222</v>
      </c>
    </row>
    <row r="71" spans="1:55" x14ac:dyDescent="0.25">
      <c r="A71" s="4" t="s">
        <v>75</v>
      </c>
      <c r="B71" s="2" t="s">
        <v>107</v>
      </c>
      <c r="C71" s="2" t="s">
        <v>87</v>
      </c>
      <c r="D71" s="3" t="s">
        <v>1</v>
      </c>
      <c r="E71" s="2" t="s">
        <v>88</v>
      </c>
      <c r="F71" s="2">
        <v>2</v>
      </c>
      <c r="G71" s="2">
        <v>44</v>
      </c>
      <c r="H71" s="53" t="s">
        <v>230</v>
      </c>
      <c r="I71" s="53" t="s">
        <v>228</v>
      </c>
      <c r="J71" s="2">
        <v>2.5</v>
      </c>
      <c r="K71" s="2">
        <v>8</v>
      </c>
      <c r="L71" s="38">
        <v>0.65432100000000004</v>
      </c>
      <c r="M71" s="38">
        <v>0.588889</v>
      </c>
      <c r="N71" s="38">
        <v>0.08</v>
      </c>
      <c r="O71" s="38">
        <v>0.35980400000000001</v>
      </c>
      <c r="P71" s="38">
        <v>3.5011E-2</v>
      </c>
      <c r="Q71" s="38">
        <v>9.5238000000000003E-2</v>
      </c>
      <c r="R71" s="38">
        <v>0.42777799999999999</v>
      </c>
      <c r="S71" s="38">
        <v>0.19230800000000001</v>
      </c>
      <c r="T71" s="38">
        <v>0</v>
      </c>
      <c r="U71" s="38">
        <v>0.98648599999999997</v>
      </c>
      <c r="V71" s="38">
        <v>0.38888899999999998</v>
      </c>
      <c r="W71" s="38">
        <v>0.12</v>
      </c>
      <c r="X71" s="39">
        <f>(L71+O71)/2</f>
        <v>0.50706249999999997</v>
      </c>
      <c r="Y71" s="39">
        <f>(M71+O71)/2</f>
        <v>0.4743465</v>
      </c>
      <c r="Z71" s="39">
        <f>(L71+O71+(1-Q71))/3</f>
        <v>0.63962899999999989</v>
      </c>
      <c r="AA71" s="39">
        <f>(M71+O71+(1-Q71))/3</f>
        <v>0.61781833333333325</v>
      </c>
      <c r="AB71" s="42" t="s">
        <v>171</v>
      </c>
      <c r="AC71" s="42" t="s">
        <v>165</v>
      </c>
      <c r="AD71" s="42" t="s">
        <v>171</v>
      </c>
      <c r="AE71" s="42" t="s">
        <v>165</v>
      </c>
      <c r="AF71" s="42" t="s">
        <v>171</v>
      </c>
      <c r="AG71" s="42" t="s">
        <v>165</v>
      </c>
      <c r="AH71" s="42" t="s">
        <v>171</v>
      </c>
      <c r="AI71" s="42" t="s">
        <v>165</v>
      </c>
      <c r="AJ71" s="42" t="s">
        <v>163</v>
      </c>
      <c r="AK71" s="42" t="s">
        <v>165</v>
      </c>
      <c r="AL71" s="42" t="s">
        <v>171</v>
      </c>
      <c r="AM71" s="42" t="s">
        <v>165</v>
      </c>
      <c r="AN71" s="42" t="s">
        <v>171</v>
      </c>
      <c r="AO71" s="42" t="s">
        <v>165</v>
      </c>
      <c r="AP71" s="42" t="s">
        <v>171</v>
      </c>
      <c r="AQ71" s="42" t="s">
        <v>164</v>
      </c>
      <c r="AR71" s="42" t="s">
        <v>171</v>
      </c>
      <c r="AS71" s="42" t="s">
        <v>164</v>
      </c>
      <c r="AT71" s="42" t="s">
        <v>171</v>
      </c>
      <c r="AU71" s="42" t="s">
        <v>165</v>
      </c>
      <c r="AV71" s="42">
        <f>COUNTA(AB71,AD71,AF71,AH71,AJ71,AL71,AN71,AP71,AR71,AT71)</f>
        <v>10</v>
      </c>
      <c r="AW71" s="42">
        <v>9</v>
      </c>
      <c r="AX71" s="42">
        <f>AW71/AV71</f>
        <v>0.9</v>
      </c>
      <c r="AY71" s="42">
        <f>COUNTIF(AB71:AU71,"C")</f>
        <v>1</v>
      </c>
      <c r="AZ71" s="42">
        <f>AY71/AV71</f>
        <v>0.1</v>
      </c>
      <c r="BA71" s="51">
        <f>AZ71-AX71</f>
        <v>-0.8</v>
      </c>
      <c r="BB71" s="45" t="s">
        <v>170</v>
      </c>
      <c r="BC71" s="44"/>
    </row>
    <row r="72" spans="1:55" x14ac:dyDescent="0.25">
      <c r="A72" s="4" t="s">
        <v>76</v>
      </c>
      <c r="B72" s="2" t="s">
        <v>121</v>
      </c>
      <c r="C72" s="2" t="s">
        <v>87</v>
      </c>
      <c r="D72" s="3" t="s">
        <v>1</v>
      </c>
      <c r="E72" s="2" t="s">
        <v>78</v>
      </c>
      <c r="F72" s="2">
        <v>2</v>
      </c>
      <c r="G72" s="2">
        <v>56</v>
      </c>
      <c r="H72" s="53" t="s">
        <v>230</v>
      </c>
      <c r="I72" s="53" t="s">
        <v>228</v>
      </c>
      <c r="J72" s="2">
        <v>2</v>
      </c>
      <c r="K72" s="2">
        <v>6.5</v>
      </c>
      <c r="L72" s="38">
        <v>5.0986999999999998E-2</v>
      </c>
      <c r="M72" s="38">
        <v>0</v>
      </c>
      <c r="N72" s="38">
        <v>0.10909099999999999</v>
      </c>
      <c r="O72" s="38">
        <v>0.69854099999999997</v>
      </c>
      <c r="P72" s="38">
        <v>0</v>
      </c>
      <c r="Q72" s="38">
        <v>2.3449999999999999E-3</v>
      </c>
      <c r="R72" s="38">
        <v>0.25</v>
      </c>
      <c r="S72" s="38">
        <v>0</v>
      </c>
      <c r="T72" s="38">
        <v>0</v>
      </c>
      <c r="U72" s="38">
        <v>0.64534899999999995</v>
      </c>
      <c r="V72" s="38">
        <v>3.0769000000000001E-2</v>
      </c>
      <c r="W72" s="38">
        <v>0.13580200000000001</v>
      </c>
      <c r="X72" s="39">
        <f>(L72+O72)/2</f>
        <v>0.37476399999999999</v>
      </c>
      <c r="Y72" s="39">
        <f>(M72+O72)/2</f>
        <v>0.34927049999999998</v>
      </c>
      <c r="Z72" s="39">
        <f>(L72+O72+(1-Q72))/3</f>
        <v>0.58239433333333335</v>
      </c>
      <c r="AA72" s="39">
        <f>(M72+O72+(1-Q72))/3</f>
        <v>0.56539866666666672</v>
      </c>
      <c r="AB72" s="42" t="s">
        <v>168</v>
      </c>
      <c r="AC72" s="42" t="s">
        <v>164</v>
      </c>
      <c r="AD72" s="42" t="s">
        <v>168</v>
      </c>
      <c r="AE72" s="42" t="s">
        <v>165</v>
      </c>
      <c r="AF72" s="42" t="s">
        <v>168</v>
      </c>
      <c r="AG72" s="42" t="s">
        <v>165</v>
      </c>
      <c r="AH72" s="42" t="s">
        <v>168</v>
      </c>
      <c r="AI72" s="42" t="s">
        <v>164</v>
      </c>
      <c r="AJ72" s="42" t="s">
        <v>168</v>
      </c>
      <c r="AK72" s="42" t="s">
        <v>165</v>
      </c>
      <c r="AL72" s="42" t="s">
        <v>168</v>
      </c>
      <c r="AM72" s="42" t="s">
        <v>165</v>
      </c>
      <c r="AN72" s="42" t="s">
        <v>168</v>
      </c>
      <c r="AO72" s="42" t="s">
        <v>165</v>
      </c>
      <c r="AP72" s="42" t="s">
        <v>168</v>
      </c>
      <c r="AQ72" s="42" t="s">
        <v>164</v>
      </c>
      <c r="AR72" s="45"/>
      <c r="AS72" s="45"/>
      <c r="AT72" s="45"/>
      <c r="AU72" s="45"/>
      <c r="AV72" s="42">
        <f>COUNTA(AB72,AD72,AF72,AH72,AJ72,AL72,AN72,AP72,AR72,AT72)</f>
        <v>8</v>
      </c>
      <c r="AW72" s="42">
        <v>8</v>
      </c>
      <c r="AX72" s="42">
        <f>AW72/AV72</f>
        <v>1</v>
      </c>
      <c r="AY72" s="42">
        <f>COUNTIF(AB72:AU72,"C")</f>
        <v>0</v>
      </c>
      <c r="AZ72" s="42">
        <f>AY72/AV72</f>
        <v>0</v>
      </c>
      <c r="BA72" s="51">
        <f>AZ72-AX72</f>
        <v>-1</v>
      </c>
      <c r="BB72" s="42" t="s">
        <v>166</v>
      </c>
      <c r="BC72" s="44"/>
    </row>
  </sheetData>
  <sortState ref="A2:BA72">
    <sortCondition ref="A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selection activeCell="B2" sqref="B2"/>
    </sheetView>
  </sheetViews>
  <sheetFormatPr defaultColWidth="10.875" defaultRowHeight="15.75" x14ac:dyDescent="0.25"/>
  <cols>
    <col min="1" max="1" width="17.5" style="6" customWidth="1"/>
    <col min="2" max="2" width="15.625" style="6" bestFit="1" customWidth="1"/>
    <col min="3" max="3" width="12" style="6" bestFit="1" customWidth="1"/>
    <col min="4" max="4" width="11" style="6" bestFit="1" customWidth="1"/>
    <col min="5" max="5" width="11.375" style="6" bestFit="1" customWidth="1"/>
    <col min="6" max="6" width="10.375" style="6" bestFit="1" customWidth="1"/>
    <col min="7" max="7" width="10.5" style="6" bestFit="1" customWidth="1"/>
    <col min="8" max="8" width="11.875" style="6" bestFit="1" customWidth="1"/>
    <col min="9" max="9" width="12" style="6" bestFit="1" customWidth="1"/>
    <col min="10" max="10" width="11" style="6" bestFit="1" customWidth="1"/>
    <col min="11" max="11" width="11.375" style="6" bestFit="1" customWidth="1"/>
    <col min="12" max="12" width="10.375" style="6" bestFit="1" customWidth="1"/>
    <col min="13" max="13" width="10.5" style="6" bestFit="1" customWidth="1"/>
    <col min="14" max="17" width="13.875" style="6" bestFit="1" customWidth="1"/>
    <col min="18" max="16384" width="10.875" style="6"/>
  </cols>
  <sheetData>
    <row r="1" spans="1:17" ht="15.4" x14ac:dyDescent="0.55000000000000004">
      <c r="A1" s="11" t="s">
        <v>127</v>
      </c>
      <c r="B1" s="12" t="str">
        <f>Data!L$1</f>
        <v>3D æg/ɛg OF</v>
      </c>
      <c r="C1" s="12" t="str">
        <f>Data!M$1</f>
        <v>3D æg/eg OF</v>
      </c>
      <c r="D1" s="12" t="str">
        <f>Data!N$1</f>
        <v>3D æg/e OF</v>
      </c>
      <c r="E1" s="12" t="str">
        <f>Data!O$1</f>
        <v>3D ɛg/eg OF</v>
      </c>
      <c r="F1" s="12" t="str">
        <f>Data!P$1</f>
        <v>3D ɛg/e OF</v>
      </c>
      <c r="G1" s="12" t="str">
        <f>Data!Q$1</f>
        <v>3D eg/e OF</v>
      </c>
      <c r="H1" s="12" t="str">
        <f>Data!R$1</f>
        <v>2D æg/ɛg OF</v>
      </c>
      <c r="I1" s="12" t="str">
        <f>Data!S$1</f>
        <v>2D æg/eg OF</v>
      </c>
      <c r="J1" s="12" t="str">
        <f>Data!T$1</f>
        <v>2D æg/e OF</v>
      </c>
      <c r="K1" s="12" t="str">
        <f>Data!U$1</f>
        <v>2D ɛg/eg OF</v>
      </c>
      <c r="L1" s="12" t="str">
        <f>Data!V$1</f>
        <v>2D ɛg/e OF</v>
      </c>
      <c r="M1" s="12" t="str">
        <f>Data!W$1</f>
        <v>2D eg/e OF</v>
      </c>
      <c r="N1" s="12" t="str">
        <f>Data!X$1</f>
        <v>Advancement 1</v>
      </c>
      <c r="O1" s="12" t="str">
        <f>Data!Y$1</f>
        <v>Advancement 2</v>
      </c>
      <c r="P1" s="12" t="str">
        <f>Data!Z$1</f>
        <v>Advancement 3</v>
      </c>
      <c r="Q1" s="13" t="str">
        <f>Data!AA$1</f>
        <v>Advancement 4</v>
      </c>
    </row>
    <row r="2" spans="1:17" ht="15.4" x14ac:dyDescent="0.55000000000000004">
      <c r="A2" s="7" t="s">
        <v>111</v>
      </c>
      <c r="B2" s="17">
        <f>AVERAGEIFS(Data!L$2:L$72,city,Summary!$A2)</f>
        <v>0.127854</v>
      </c>
      <c r="C2" s="17">
        <f>AVERAGEIFS(Data!M$2:M$72,city,Summary!$A2)</f>
        <v>0</v>
      </c>
      <c r="D2" s="17">
        <f>AVERAGEIFS(Data!N$2:N$72,city,Summary!$A2)</f>
        <v>0</v>
      </c>
      <c r="E2" s="17">
        <f>AVERAGEIFS(Data!O$2:O$72,city,Summary!$A2)</f>
        <v>0.42539700000000003</v>
      </c>
      <c r="F2" s="17">
        <f>AVERAGEIFS(Data!P$2:P$72,city,Summary!$A2)</f>
        <v>0</v>
      </c>
      <c r="G2" s="17">
        <f>AVERAGEIFS(Data!Q$2:Q$72,city,Summary!$A2)</f>
        <v>0.10465099999999999</v>
      </c>
      <c r="H2" s="17">
        <f>AVERAGEIFS(Data!R$2:R$72,city,Summary!$A2)</f>
        <v>0.41279100000000002</v>
      </c>
      <c r="I2" s="17">
        <f>AVERAGEIFS(Data!S$2:S$72,city,Summary!$A2)</f>
        <v>0</v>
      </c>
      <c r="J2" s="17">
        <f>AVERAGEIFS(Data!T$2:T$72,city,Summary!$A2)</f>
        <v>0</v>
      </c>
      <c r="K2" s="17">
        <f>AVERAGEIFS(Data!U$2:U$72,city,Summary!$A2)</f>
        <v>0.94</v>
      </c>
      <c r="L2" s="17">
        <f>AVERAGEIFS(Data!V$2:V$72,city,Summary!$A2)</f>
        <v>0.30952400000000002</v>
      </c>
      <c r="M2" s="17">
        <f>AVERAGEIFS(Data!W$2:W$72,city,Summary!$A2)</f>
        <v>0.35433100000000001</v>
      </c>
      <c r="N2" s="17">
        <f>AVERAGEIFS(Data!X$2:X$72,city,Summary!$A2)</f>
        <v>0.27662550000000002</v>
      </c>
      <c r="O2" s="17">
        <f>AVERAGEIFS(Data!Y$2:Y$72,city,Summary!$A2)</f>
        <v>0.21269850000000001</v>
      </c>
      <c r="P2" s="17">
        <f>AVERAGEIFS(Data!Z$2:Z$72,city,Summary!$A2)</f>
        <v>0.48286666666666661</v>
      </c>
      <c r="Q2" s="18">
        <f>AVERAGEIFS(Data!AA$2:AA$72,city,Summary!$A2)</f>
        <v>0.44024866666666668</v>
      </c>
    </row>
    <row r="3" spans="1:17" ht="15.4" x14ac:dyDescent="0.55000000000000004">
      <c r="A3" s="7" t="s">
        <v>118</v>
      </c>
      <c r="B3" s="17">
        <f>AVERAGEIFS(Data!L$2:L$72,city,Summary!$A3)</f>
        <v>6.1656500000000003E-2</v>
      </c>
      <c r="C3" s="17">
        <f>AVERAGEIFS(Data!M$2:M$72,city,Summary!$A3)</f>
        <v>9.3497999999999998E-2</v>
      </c>
      <c r="D3" s="17">
        <f>AVERAGEIFS(Data!N$2:N$72,city,Summary!$A3)</f>
        <v>0</v>
      </c>
      <c r="E3" s="17">
        <f>AVERAGEIFS(Data!O$2:O$72,city,Summary!$A3)</f>
        <v>0.72789250000000005</v>
      </c>
      <c r="F3" s="17">
        <f>AVERAGEIFS(Data!P$2:P$72,city,Summary!$A3)</f>
        <v>0</v>
      </c>
      <c r="G3" s="17">
        <f>AVERAGEIFS(Data!Q$2:Q$72,city,Summary!$A3)</f>
        <v>2.016E-3</v>
      </c>
      <c r="H3" s="17">
        <f>AVERAGEIFS(Data!R$2:R$72,city,Summary!$A3)</f>
        <v>2.6315999999999999E-2</v>
      </c>
      <c r="I3" s="17">
        <f>AVERAGEIFS(Data!S$2:S$72,city,Summary!$A3)</f>
        <v>0</v>
      </c>
      <c r="J3" s="17">
        <f>AVERAGEIFS(Data!T$2:T$72,city,Summary!$A3)</f>
        <v>0</v>
      </c>
      <c r="K3" s="17">
        <f>AVERAGEIFS(Data!U$2:U$72,city,Summary!$A3)</f>
        <v>0.86392899999999995</v>
      </c>
      <c r="L3" s="17">
        <f>AVERAGEIFS(Data!V$2:V$72,city,Summary!$A3)</f>
        <v>1.6666500000000001E-2</v>
      </c>
      <c r="M3" s="17">
        <f>AVERAGEIFS(Data!W$2:W$72,city,Summary!$A3)</f>
        <v>0.27500000000000002</v>
      </c>
      <c r="N3" s="17">
        <f>AVERAGEIFS(Data!X$2:X$72,city,Summary!$A3)</f>
        <v>0.39477450000000003</v>
      </c>
      <c r="O3" s="17">
        <f>AVERAGEIFS(Data!Y$2:Y$72,city,Summary!$A3)</f>
        <v>0.41069524999999996</v>
      </c>
      <c r="P3" s="17">
        <f>AVERAGEIFS(Data!Z$2:Z$72,city,Summary!$A3)</f>
        <v>0.59584433333333331</v>
      </c>
      <c r="Q3" s="18">
        <f>AVERAGEIFS(Data!AA$2:AA$72,city,Summary!$A3)</f>
        <v>0.60645816666666663</v>
      </c>
    </row>
    <row r="4" spans="1:17" ht="15.4" x14ac:dyDescent="0.55000000000000004">
      <c r="A4" s="7" t="s">
        <v>117</v>
      </c>
      <c r="B4" s="17">
        <f>AVERAGEIFS(Data!L$2:L$72,city,Summary!$A4)</f>
        <v>0.203178</v>
      </c>
      <c r="C4" s="17">
        <f>AVERAGEIFS(Data!M$2:M$72,city,Summary!$A4)</f>
        <v>0.25506050000000002</v>
      </c>
      <c r="D4" s="17">
        <f>AVERAGEIFS(Data!N$2:N$72,city,Summary!$A4)</f>
        <v>2.7344E-2</v>
      </c>
      <c r="E4" s="17">
        <f>AVERAGEIFS(Data!O$2:O$72,city,Summary!$A4)</f>
        <v>0.52994450000000004</v>
      </c>
      <c r="F4" s="17">
        <f>AVERAGEIFS(Data!P$2:P$72,city,Summary!$A4)</f>
        <v>7.7195E-2</v>
      </c>
      <c r="G4" s="17">
        <f>AVERAGEIFS(Data!Q$2:Q$72,city,Summary!$A4)</f>
        <v>0.18650749999999999</v>
      </c>
      <c r="H4" s="17">
        <f>AVERAGEIFS(Data!R$2:R$72,city,Summary!$A4)</f>
        <v>0.38925850000000001</v>
      </c>
      <c r="I4" s="17">
        <f>AVERAGEIFS(Data!S$2:S$72,city,Summary!$A4)</f>
        <v>0.4563005</v>
      </c>
      <c r="J4" s="17">
        <f>AVERAGEIFS(Data!T$2:T$72,city,Summary!$A4)</f>
        <v>0</v>
      </c>
      <c r="K4" s="17">
        <f>AVERAGEIFS(Data!U$2:U$72,city,Summary!$A4)</f>
        <v>0.90478950000000002</v>
      </c>
      <c r="L4" s="17">
        <f>AVERAGEIFS(Data!V$2:V$72,city,Summary!$A4)</f>
        <v>0.37786799999999998</v>
      </c>
      <c r="M4" s="17">
        <f>AVERAGEIFS(Data!W$2:W$72,city,Summary!$A4)</f>
        <v>0.34848499999999999</v>
      </c>
      <c r="N4" s="17">
        <f>AVERAGEIFS(Data!X$2:X$72,city,Summary!$A4)</f>
        <v>0.36656124999999995</v>
      </c>
      <c r="O4" s="17">
        <f>AVERAGEIFS(Data!Y$2:Y$72,city,Summary!$A4)</f>
        <v>0.39250249999999998</v>
      </c>
      <c r="P4" s="17">
        <f>AVERAGEIFS(Data!Z$2:Z$72,city,Summary!$A4)</f>
        <v>0.51553833333333321</v>
      </c>
      <c r="Q4" s="18">
        <f>AVERAGEIFS(Data!AA$2:AA$72,city,Summary!$A4)</f>
        <v>0.53283249999999993</v>
      </c>
    </row>
    <row r="5" spans="1:17" ht="15.4" x14ac:dyDescent="0.55000000000000004">
      <c r="A5" s="7" t="s">
        <v>108</v>
      </c>
      <c r="B5" s="17">
        <f>AVERAGEIFS(Data!L$2:L$72,city,Summary!$A5)</f>
        <v>0.17125200000000002</v>
      </c>
      <c r="C5" s="17">
        <f>AVERAGEIFS(Data!M$2:M$72,city,Summary!$A5)</f>
        <v>0.21519150000000001</v>
      </c>
      <c r="D5" s="17">
        <f>AVERAGEIFS(Data!N$2:N$72,city,Summary!$A5)</f>
        <v>0</v>
      </c>
      <c r="E5" s="17">
        <f>AVERAGEIFS(Data!O$2:O$72,city,Summary!$A5)</f>
        <v>0.4137285</v>
      </c>
      <c r="F5" s="17">
        <f>AVERAGEIFS(Data!P$2:P$72,city,Summary!$A5)</f>
        <v>0.41116750000000002</v>
      </c>
      <c r="G5" s="17">
        <f>AVERAGEIFS(Data!Q$2:Q$72,city,Summary!$A5)</f>
        <v>0.49173299999999998</v>
      </c>
      <c r="H5" s="17">
        <f>AVERAGEIFS(Data!R$2:R$72,city,Summary!$A5)</f>
        <v>6.7164000000000001E-2</v>
      </c>
      <c r="I5" s="17">
        <f>AVERAGEIFS(Data!S$2:S$72,city,Summary!$A5)</f>
        <v>0.2112675</v>
      </c>
      <c r="J5" s="17">
        <f>AVERAGEIFS(Data!T$2:T$72,city,Summary!$A5)</f>
        <v>0</v>
      </c>
      <c r="K5" s="17">
        <f>AVERAGEIFS(Data!U$2:U$72,city,Summary!$A5)</f>
        <v>0.581619</v>
      </c>
      <c r="L5" s="17">
        <f>AVERAGEIFS(Data!V$2:V$72,city,Summary!$A5)</f>
        <v>0.45370349999999998</v>
      </c>
      <c r="M5" s="17">
        <f>AVERAGEIFS(Data!W$2:W$72,city,Summary!$A5)</f>
        <v>0.62279550000000006</v>
      </c>
      <c r="N5" s="17">
        <f>AVERAGEIFS(Data!X$2:X$72,city,Summary!$A5)</f>
        <v>0.29249025000000001</v>
      </c>
      <c r="O5" s="17">
        <f>AVERAGEIFS(Data!Y$2:Y$72,city,Summary!$A5)</f>
        <v>0.31445999999999996</v>
      </c>
      <c r="P5" s="17">
        <f>AVERAGEIFS(Data!Z$2:Z$72,city,Summary!$A5)</f>
        <v>0.36441583333333333</v>
      </c>
      <c r="Q5" s="18">
        <f>AVERAGEIFS(Data!AA$2:AA$72,city,Summary!$A5)</f>
        <v>0.37906233333333328</v>
      </c>
    </row>
    <row r="6" spans="1:17" ht="15.4" x14ac:dyDescent="0.55000000000000004">
      <c r="A6" s="7" t="s">
        <v>114</v>
      </c>
      <c r="B6" s="17">
        <f>AVERAGEIFS(Data!L$2:L$72,city,Summary!$A6)</f>
        <v>0.20158699999999999</v>
      </c>
      <c r="C6" s="17">
        <f>AVERAGEIFS(Data!M$2:M$72,city,Summary!$A6)</f>
        <v>0.16105800000000001</v>
      </c>
      <c r="D6" s="17">
        <f>AVERAGEIFS(Data!N$2:N$72,city,Summary!$A6)</f>
        <v>0</v>
      </c>
      <c r="E6" s="17">
        <f>AVERAGEIFS(Data!O$2:O$72,city,Summary!$A6)</f>
        <v>0.993062</v>
      </c>
      <c r="F6" s="17">
        <f>AVERAGEIFS(Data!P$2:P$72,city,Summary!$A6)</f>
        <v>0.43418499999999999</v>
      </c>
      <c r="G6" s="17">
        <f>AVERAGEIFS(Data!Q$2:Q$72,city,Summary!$A6)</f>
        <v>0.40153699999999998</v>
      </c>
      <c r="H6" s="17">
        <f>AVERAGEIFS(Data!R$2:R$72,city,Summary!$A6)</f>
        <v>0.390625</v>
      </c>
      <c r="I6" s="17">
        <f>AVERAGEIFS(Data!S$2:S$72,city,Summary!$A6)</f>
        <v>0</v>
      </c>
      <c r="J6" s="17">
        <f>AVERAGEIFS(Data!T$2:T$72,city,Summary!$A6)</f>
        <v>0</v>
      </c>
      <c r="K6" s="17">
        <f>AVERAGEIFS(Data!U$2:U$72,city,Summary!$A6)</f>
        <v>1</v>
      </c>
      <c r="L6" s="17">
        <f>AVERAGEIFS(Data!V$2:V$72,city,Summary!$A6)</f>
        <v>0.796875</v>
      </c>
      <c r="M6" s="17">
        <f>AVERAGEIFS(Data!W$2:W$72,city,Summary!$A6)</f>
        <v>0.490566</v>
      </c>
      <c r="N6" s="17">
        <f>AVERAGEIFS(Data!X$2:X$72,city,Summary!$A6)</f>
        <v>0.59732450000000004</v>
      </c>
      <c r="O6" s="17">
        <f>AVERAGEIFS(Data!Y$2:Y$72,city,Summary!$A6)</f>
        <v>0.57706000000000002</v>
      </c>
      <c r="P6" s="17">
        <f>AVERAGEIFS(Data!Z$2:Z$72,city,Summary!$A6)</f>
        <v>0.59770400000000001</v>
      </c>
      <c r="Q6" s="18">
        <f>AVERAGEIFS(Data!AA$2:AA$72,city,Summary!$A6)</f>
        <v>0.58419433333333337</v>
      </c>
    </row>
    <row r="7" spans="1:17" ht="15.4" x14ac:dyDescent="0.55000000000000004">
      <c r="A7" s="7" t="s">
        <v>113</v>
      </c>
      <c r="B7" s="17">
        <f>AVERAGEIFS(Data!L$2:L$72,city,Summary!$A7)</f>
        <v>0.53150200000000003</v>
      </c>
      <c r="C7" s="17">
        <f>AVERAGEIFS(Data!M$2:M$72,city,Summary!$A7)</f>
        <v>0.61828700000000003</v>
      </c>
      <c r="D7" s="17">
        <f>AVERAGEIFS(Data!N$2:N$72,city,Summary!$A7)</f>
        <v>0.26196199999999997</v>
      </c>
      <c r="E7" s="17">
        <f>AVERAGEIFS(Data!O$2:O$72,city,Summary!$A7)</f>
        <v>0.59717299999999995</v>
      </c>
      <c r="F7" s="17">
        <f>AVERAGEIFS(Data!P$2:P$72,city,Summary!$A7)</f>
        <v>7.7739000000000003E-2</v>
      </c>
      <c r="G7" s="17">
        <f>AVERAGEIFS(Data!Q$2:Q$72,city,Summary!$A7)</f>
        <v>0.394872</v>
      </c>
      <c r="H7" s="17">
        <f>AVERAGEIFS(Data!R$2:R$72,city,Summary!$A7)</f>
        <v>1</v>
      </c>
      <c r="I7" s="17">
        <f>AVERAGEIFS(Data!S$2:S$72,city,Summary!$A7)</f>
        <v>0.82887699999999997</v>
      </c>
      <c r="J7" s="17">
        <f>AVERAGEIFS(Data!T$2:T$72,city,Summary!$A7)</f>
        <v>0.52631600000000001</v>
      </c>
      <c r="K7" s="17">
        <f>AVERAGEIFS(Data!U$2:U$72,city,Summary!$A7)</f>
        <v>1</v>
      </c>
      <c r="L7" s="17">
        <f>AVERAGEIFS(Data!V$2:V$72,city,Summary!$A7)</f>
        <v>0.75155300000000003</v>
      </c>
      <c r="M7" s="17">
        <f>AVERAGEIFS(Data!W$2:W$72,city,Summary!$A7)</f>
        <v>0.74324299999999999</v>
      </c>
      <c r="N7" s="17">
        <f>AVERAGEIFS(Data!X$2:X$72,city,Summary!$A7)</f>
        <v>0.56433749999999994</v>
      </c>
      <c r="O7" s="17">
        <f>AVERAGEIFS(Data!Y$2:Y$72,city,Summary!$A7)</f>
        <v>0.60772999999999999</v>
      </c>
      <c r="P7" s="17">
        <f>AVERAGEIFS(Data!Z$2:Z$72,city,Summary!$A7)</f>
        <v>0.57793433333333333</v>
      </c>
      <c r="Q7" s="18">
        <f>AVERAGEIFS(Data!AA$2:AA$72,city,Summary!$A7)</f>
        <v>0.60686266666666666</v>
      </c>
    </row>
    <row r="8" spans="1:17" ht="15.4" x14ac:dyDescent="0.55000000000000004">
      <c r="A8" s="7" t="s">
        <v>112</v>
      </c>
      <c r="B8" s="17">
        <f>AVERAGEIFS(Data!L$2:L$72,city,Summary!$A8)</f>
        <v>0.55776199999999998</v>
      </c>
      <c r="C8" s="17">
        <f>AVERAGEIFS(Data!M$2:M$72,city,Summary!$A8)</f>
        <v>0.14893600000000001</v>
      </c>
      <c r="D8" s="17">
        <f>AVERAGEIFS(Data!N$2:N$72,city,Summary!$A8)</f>
        <v>0</v>
      </c>
      <c r="E8" s="17">
        <f>AVERAGEIFS(Data!O$2:O$72,city,Summary!$A8)</f>
        <v>0.84057999999999999</v>
      </c>
      <c r="F8" s="17">
        <f>AVERAGEIFS(Data!P$2:P$72,city,Summary!$A8)</f>
        <v>0</v>
      </c>
      <c r="G8" s="17">
        <f>AVERAGEIFS(Data!Q$2:Q$72,city,Summary!$A8)</f>
        <v>1.3774E-2</v>
      </c>
      <c r="H8" s="17">
        <f>AVERAGEIFS(Data!R$2:R$72,city,Summary!$A8)</f>
        <v>0.31746000000000002</v>
      </c>
      <c r="I8" s="17">
        <f>AVERAGEIFS(Data!S$2:S$72,city,Summary!$A8)</f>
        <v>9.375E-2</v>
      </c>
      <c r="J8" s="17">
        <f>AVERAGEIFS(Data!T$2:T$72,city,Summary!$A8)</f>
        <v>0</v>
      </c>
      <c r="K8" s="17">
        <f>AVERAGEIFS(Data!U$2:U$72,city,Summary!$A8)</f>
        <v>0.97499999999999998</v>
      </c>
      <c r="L8" s="17">
        <f>AVERAGEIFS(Data!V$2:V$72,city,Summary!$A8)</f>
        <v>0</v>
      </c>
      <c r="M8" s="17">
        <f>AVERAGEIFS(Data!W$2:W$72,city,Summary!$A8)</f>
        <v>0</v>
      </c>
      <c r="N8" s="17">
        <f>AVERAGEIFS(Data!X$2:X$72,city,Summary!$A8)</f>
        <v>0.69917099999999999</v>
      </c>
      <c r="O8" s="17">
        <f>AVERAGEIFS(Data!Y$2:Y$72,city,Summary!$A8)</f>
        <v>0.49475800000000003</v>
      </c>
      <c r="P8" s="17">
        <f>AVERAGEIFS(Data!Z$2:Z$72,city,Summary!$A8)</f>
        <v>0.7948559999999999</v>
      </c>
      <c r="Q8" s="18">
        <f>AVERAGEIFS(Data!AA$2:AA$72,city,Summary!$A8)</f>
        <v>0.6585806666666667</v>
      </c>
    </row>
    <row r="9" spans="1:17" ht="15.4" x14ac:dyDescent="0.55000000000000004">
      <c r="A9" s="7" t="s">
        <v>109</v>
      </c>
      <c r="B9" s="17">
        <f>AVERAGEIFS(Data!L$2:L$72,city,Summary!$A9)</f>
        <v>0</v>
      </c>
      <c r="C9" s="17">
        <f>AVERAGEIFS(Data!M$2:M$72,city,Summary!$A9)</f>
        <v>9.5090000000000001E-3</v>
      </c>
      <c r="D9" s="17">
        <f>AVERAGEIFS(Data!N$2:N$72,city,Summary!$A9)</f>
        <v>0</v>
      </c>
      <c r="E9" s="17">
        <f>AVERAGEIFS(Data!O$2:O$72,city,Summary!$A9)</f>
        <v>0.53775399999999995</v>
      </c>
      <c r="F9" s="17">
        <f>AVERAGEIFS(Data!P$2:P$72,city,Summary!$A9)</f>
        <v>0</v>
      </c>
      <c r="G9" s="17">
        <f>AVERAGEIFS(Data!Q$2:Q$72,city,Summary!$A9)</f>
        <v>0.123159</v>
      </c>
      <c r="H9" s="17">
        <f>AVERAGEIFS(Data!R$2:R$72,city,Summary!$A9)</f>
        <v>0</v>
      </c>
      <c r="I9" s="17">
        <f>AVERAGEIFS(Data!S$2:S$72,city,Summary!$A9)</f>
        <v>0</v>
      </c>
      <c r="J9" s="17">
        <f>AVERAGEIFS(Data!T$2:T$72,city,Summary!$A9)</f>
        <v>0</v>
      </c>
      <c r="K9" s="17">
        <f>AVERAGEIFS(Data!U$2:U$72,city,Summary!$A9)</f>
        <v>0.84937200000000002</v>
      </c>
      <c r="L9" s="17">
        <f>AVERAGEIFS(Data!V$2:V$72,city,Summary!$A9)</f>
        <v>0</v>
      </c>
      <c r="M9" s="17">
        <f>AVERAGEIFS(Data!W$2:W$72,city,Summary!$A9)</f>
        <v>0.22449</v>
      </c>
      <c r="N9" s="17">
        <f>AVERAGEIFS(Data!X$2:X$72,city,Summary!$A9)</f>
        <v>0.26887699999999998</v>
      </c>
      <c r="O9" s="17">
        <f>AVERAGEIFS(Data!Y$2:Y$72,city,Summary!$A9)</f>
        <v>0.27363149999999997</v>
      </c>
      <c r="P9" s="17">
        <f>AVERAGEIFS(Data!Z$2:Z$72,city,Summary!$A9)</f>
        <v>0.47153166666666663</v>
      </c>
      <c r="Q9" s="18">
        <f>AVERAGEIFS(Data!AA$2:AA$72,city,Summary!$A9)</f>
        <v>0.47470133333333325</v>
      </c>
    </row>
    <row r="10" spans="1:17" ht="15.4" x14ac:dyDescent="0.55000000000000004">
      <c r="A10" s="7" t="s">
        <v>82</v>
      </c>
      <c r="B10" s="17">
        <f>AVERAGEIFS(Data!L$2:L$72,city,Summary!$A10)</f>
        <v>0.28328300000000001</v>
      </c>
      <c r="C10" s="17">
        <f>AVERAGEIFS(Data!M$2:M$72,city,Summary!$A10)</f>
        <v>0</v>
      </c>
      <c r="D10" s="17">
        <f>AVERAGEIFS(Data!N$2:N$72,city,Summary!$A10)</f>
        <v>0</v>
      </c>
      <c r="E10" s="17">
        <f>AVERAGEIFS(Data!O$2:O$72,city,Summary!$A10)</f>
        <v>0.34782600000000002</v>
      </c>
      <c r="F10" s="17">
        <f>AVERAGEIFS(Data!P$2:P$72,city,Summary!$A10)</f>
        <v>0</v>
      </c>
      <c r="G10" s="17">
        <f>AVERAGEIFS(Data!Q$2:Q$72,city,Summary!$A10)</f>
        <v>0.12747900000000001</v>
      </c>
      <c r="H10" s="17">
        <f>AVERAGEIFS(Data!R$2:R$72,city,Summary!$A10)</f>
        <v>0.71428599999999998</v>
      </c>
      <c r="I10" s="17">
        <f>AVERAGEIFS(Data!S$2:S$72,city,Summary!$A10)</f>
        <v>0</v>
      </c>
      <c r="J10" s="17">
        <f>AVERAGEIFS(Data!T$2:T$72,city,Summary!$A10)</f>
        <v>0</v>
      </c>
      <c r="K10" s="17">
        <f>AVERAGEIFS(Data!U$2:U$72,city,Summary!$A10)</f>
        <v>0.90384600000000004</v>
      </c>
      <c r="L10" s="17">
        <f>AVERAGEIFS(Data!V$2:V$72,city,Summary!$A10)</f>
        <v>0.27659600000000001</v>
      </c>
      <c r="M10" s="17">
        <f>AVERAGEIFS(Data!W$2:W$72,city,Summary!$A10)</f>
        <v>0.42276399999999997</v>
      </c>
      <c r="N10" s="17">
        <f>AVERAGEIFS(Data!X$2:X$72,city,Summary!$A10)</f>
        <v>0.31555450000000002</v>
      </c>
      <c r="O10" s="17">
        <f>AVERAGEIFS(Data!Y$2:Y$72,city,Summary!$A10)</f>
        <v>0.17391300000000001</v>
      </c>
      <c r="P10" s="17">
        <f>AVERAGEIFS(Data!Z$2:Z$72,city,Summary!$A10)</f>
        <v>0.50121000000000004</v>
      </c>
      <c r="Q10" s="18">
        <f>AVERAGEIFS(Data!AA$2:AA$72,city,Summary!$A10)</f>
        <v>0.40678233333333336</v>
      </c>
    </row>
    <row r="11" spans="1:17" ht="15.4" x14ac:dyDescent="0.55000000000000004">
      <c r="A11" s="7" t="s">
        <v>116</v>
      </c>
      <c r="B11" s="17">
        <f>AVERAGEIFS(Data!L$2:L$72,city,Summary!$A11)</f>
        <v>0.47678549999999997</v>
      </c>
      <c r="C11" s="17">
        <f>AVERAGEIFS(Data!M$2:M$72,city,Summary!$A11)</f>
        <v>0.48368100000000003</v>
      </c>
      <c r="D11" s="17">
        <f>AVERAGEIFS(Data!N$2:N$72,city,Summary!$A11)</f>
        <v>2.4590000000000001E-2</v>
      </c>
      <c r="E11" s="17">
        <f>AVERAGEIFS(Data!O$2:O$72,city,Summary!$A11)</f>
        <v>0.52105650000000003</v>
      </c>
      <c r="F11" s="17">
        <f>AVERAGEIFS(Data!P$2:P$72,city,Summary!$A11)</f>
        <v>0.19033549999999999</v>
      </c>
      <c r="G11" s="17">
        <f>AVERAGEIFS(Data!Q$2:Q$72,city,Summary!$A11)</f>
        <v>5.2046999999999996E-2</v>
      </c>
      <c r="H11" s="17">
        <f>AVERAGEIFS(Data!R$2:R$72,city,Summary!$A11)</f>
        <v>0.396677</v>
      </c>
      <c r="I11" s="17">
        <f>AVERAGEIFS(Data!S$2:S$72,city,Summary!$A11)</f>
        <v>0.42460750000000003</v>
      </c>
      <c r="J11" s="17">
        <f>AVERAGEIFS(Data!T$2:T$72,city,Summary!$A11)</f>
        <v>0</v>
      </c>
      <c r="K11" s="17">
        <f>AVERAGEIFS(Data!U$2:U$72,city,Summary!$A11)</f>
        <v>0.96292350000000004</v>
      </c>
      <c r="L11" s="17">
        <f>AVERAGEIFS(Data!V$2:V$72,city,Summary!$A11)</f>
        <v>8.7719500000000006E-2</v>
      </c>
      <c r="M11" s="17">
        <f>AVERAGEIFS(Data!W$2:W$72,city,Summary!$A11)</f>
        <v>0.31609199999999998</v>
      </c>
      <c r="N11" s="17">
        <f>AVERAGEIFS(Data!X$2:X$72,city,Summary!$A11)</f>
        <v>0.498921</v>
      </c>
      <c r="O11" s="17">
        <f>AVERAGEIFS(Data!Y$2:Y$72,city,Summary!$A11)</f>
        <v>0.50236875000000003</v>
      </c>
      <c r="P11" s="17">
        <f>AVERAGEIFS(Data!Z$2:Z$72,city,Summary!$A11)</f>
        <v>0.64859833333333328</v>
      </c>
      <c r="Q11" s="18">
        <f>AVERAGEIFS(Data!AA$2:AA$72,city,Summary!$A11)</f>
        <v>0.65089683333333337</v>
      </c>
    </row>
    <row r="12" spans="1:17" ht="15.4" x14ac:dyDescent="0.55000000000000004">
      <c r="A12" s="7" t="s">
        <v>120</v>
      </c>
      <c r="B12" s="17">
        <f>AVERAGEIFS(Data!L$2:L$72,city,Summary!$A12)</f>
        <v>0.23393833333333333</v>
      </c>
      <c r="C12" s="17">
        <f>AVERAGEIFS(Data!M$2:M$72,city,Summary!$A12)</f>
        <v>6.9741333333333336E-2</v>
      </c>
      <c r="D12" s="17">
        <f>AVERAGEIFS(Data!N$2:N$72,city,Summary!$A12)</f>
        <v>9.4819999999999991E-3</v>
      </c>
      <c r="E12" s="17">
        <f>AVERAGEIFS(Data!O$2:O$72,city,Summary!$A12)</f>
        <v>0.53598266666666672</v>
      </c>
      <c r="F12" s="17">
        <f>AVERAGEIFS(Data!P$2:P$72,city,Summary!$A12)</f>
        <v>0.11577133333333334</v>
      </c>
      <c r="G12" s="17">
        <f>AVERAGEIFS(Data!Q$2:Q$72,city,Summary!$A12)</f>
        <v>0.26615133333333335</v>
      </c>
      <c r="H12" s="17">
        <f>AVERAGEIFS(Data!R$2:R$72,city,Summary!$A12)</f>
        <v>0.23283833333333334</v>
      </c>
      <c r="I12" s="17">
        <f>AVERAGEIFS(Data!S$2:S$72,city,Summary!$A12)</f>
        <v>1.4492666666666668E-2</v>
      </c>
      <c r="J12" s="17">
        <f>AVERAGEIFS(Data!T$2:T$72,city,Summary!$A12)</f>
        <v>0</v>
      </c>
      <c r="K12" s="17">
        <f>AVERAGEIFS(Data!U$2:U$72,city,Summary!$A12)</f>
        <v>0.79826700000000006</v>
      </c>
      <c r="L12" s="17">
        <f>AVERAGEIFS(Data!V$2:V$72,city,Summary!$A12)</f>
        <v>0.25300933333333331</v>
      </c>
      <c r="M12" s="17">
        <f>AVERAGEIFS(Data!W$2:W$72,city,Summary!$A12)</f>
        <v>0.54584366666666673</v>
      </c>
      <c r="N12" s="17">
        <f>AVERAGEIFS(Data!X$2:X$72,city,Summary!$A12)</f>
        <v>0.38496049999999998</v>
      </c>
      <c r="O12" s="17">
        <f>AVERAGEIFS(Data!Y$2:Y$72,city,Summary!$A12)</f>
        <v>0.30286200000000002</v>
      </c>
      <c r="P12" s="17">
        <f>AVERAGEIFS(Data!Z$2:Z$72,city,Summary!$A12)</f>
        <v>0.50125655555555559</v>
      </c>
      <c r="Q12" s="18">
        <f>AVERAGEIFS(Data!AA$2:AA$72,city,Summary!$A12)</f>
        <v>0.44652422222222227</v>
      </c>
    </row>
    <row r="13" spans="1:17" ht="15.4" x14ac:dyDescent="0.55000000000000004">
      <c r="A13" s="7" t="s">
        <v>9</v>
      </c>
      <c r="B13" s="17">
        <f>AVERAGEIFS(Data!L$2:L$72,city,Summary!$A13)</f>
        <v>0.25733804545454542</v>
      </c>
      <c r="C13" s="17">
        <f>AVERAGEIFS(Data!M$2:M$72,city,Summary!$A13)</f>
        <v>0.2465306818181818</v>
      </c>
      <c r="D13" s="17">
        <f>AVERAGEIFS(Data!N$2:N$72,city,Summary!$A13)</f>
        <v>4.2343136363636361E-2</v>
      </c>
      <c r="E13" s="17">
        <f>AVERAGEIFS(Data!O$2:O$72,city,Summary!$A13)</f>
        <v>0.59466509090909081</v>
      </c>
      <c r="F13" s="17">
        <f>AVERAGEIFS(Data!P$2:P$72,city,Summary!$A13)</f>
        <v>9.1441272727272704E-2</v>
      </c>
      <c r="G13" s="17">
        <f>AVERAGEIFS(Data!Q$2:Q$72,city,Summary!$A13)</f>
        <v>0.20252536363636367</v>
      </c>
      <c r="H13" s="17">
        <f>AVERAGEIFS(Data!R$2:R$72,city,Summary!$A13)</f>
        <v>0.38246536363636369</v>
      </c>
      <c r="I13" s="17">
        <f>AVERAGEIFS(Data!S$2:S$72,city,Summary!$A13)</f>
        <v>0.2600486818181818</v>
      </c>
      <c r="J13" s="17">
        <f>AVERAGEIFS(Data!T$2:T$72,city,Summary!$A13)</f>
        <v>6.714863636363636E-3</v>
      </c>
      <c r="K13" s="17">
        <f>AVERAGEIFS(Data!U$2:U$72,city,Summary!$A13)</f>
        <v>0.80571986363636372</v>
      </c>
      <c r="L13" s="17">
        <f>AVERAGEIFS(Data!V$2:V$72,city,Summary!$A13)</f>
        <v>0.38491795454545452</v>
      </c>
      <c r="M13" s="17">
        <f>AVERAGEIFS(Data!W$2:W$72,city,Summary!$A13)</f>
        <v>0.32429231818181814</v>
      </c>
      <c r="N13" s="17">
        <f>AVERAGEIFS(Data!X$2:X$72,city,Summary!$A13)</f>
        <v>0.42600156818181811</v>
      </c>
      <c r="O13" s="17">
        <f>AVERAGEIFS(Data!Y$2:Y$72,city,Summary!$A13)</f>
        <v>0.42059788636363626</v>
      </c>
      <c r="P13" s="17">
        <f>AVERAGEIFS(Data!Z$2:Z$72,city,Summary!$A13)</f>
        <v>0.54982592424242427</v>
      </c>
      <c r="Q13" s="18">
        <f>AVERAGEIFS(Data!AA$2:AA$72,city,Summary!$A13)</f>
        <v>0.54622346969696978</v>
      </c>
    </row>
    <row r="14" spans="1:17" ht="15.4" x14ac:dyDescent="0.55000000000000004">
      <c r="A14" s="7" t="s">
        <v>115</v>
      </c>
      <c r="B14" s="17">
        <f>AVERAGEIFS(Data!L$2:L$72,city,Summary!$A14)</f>
        <v>0.5589377499999999</v>
      </c>
      <c r="C14" s="17">
        <f>AVERAGEIFS(Data!M$2:M$72,city,Summary!$A14)</f>
        <v>0.64296825000000002</v>
      </c>
      <c r="D14" s="17">
        <f>AVERAGEIFS(Data!N$2:N$72,city,Summary!$A14)</f>
        <v>3.2755999999999993E-2</v>
      </c>
      <c r="E14" s="17">
        <f>AVERAGEIFS(Data!O$2:O$72,city,Summary!$A14)</f>
        <v>0.6602714999999999</v>
      </c>
      <c r="F14" s="17">
        <f>AVERAGEIFS(Data!P$2:P$72,city,Summary!$A14)</f>
        <v>0.25039974999999998</v>
      </c>
      <c r="G14" s="17">
        <f>AVERAGEIFS(Data!Q$2:Q$72,city,Summary!$A14)</f>
        <v>0.15129674999999998</v>
      </c>
      <c r="H14" s="17">
        <f>AVERAGEIFS(Data!R$2:R$72,city,Summary!$A14)</f>
        <v>0.77595999999999998</v>
      </c>
      <c r="I14" s="17">
        <f>AVERAGEIFS(Data!S$2:S$72,city,Summary!$A14)</f>
        <v>0.90832975000000005</v>
      </c>
      <c r="J14" s="17">
        <f>AVERAGEIFS(Data!T$2:T$72,city,Summary!$A14)</f>
        <v>1.0869500000000001E-2</v>
      </c>
      <c r="K14" s="17">
        <f>AVERAGEIFS(Data!U$2:U$72,city,Summary!$A14)</f>
        <v>0.85498149999999995</v>
      </c>
      <c r="L14" s="17">
        <f>AVERAGEIFS(Data!V$2:V$72,city,Summary!$A14)</f>
        <v>0.24540699999999999</v>
      </c>
      <c r="M14" s="17">
        <f>AVERAGEIFS(Data!W$2:W$72,city,Summary!$A14)</f>
        <v>7.6698749999999996E-2</v>
      </c>
      <c r="N14" s="17">
        <f>AVERAGEIFS(Data!X$2:X$72,city,Summary!$A14)</f>
        <v>0.60960462500000001</v>
      </c>
      <c r="O14" s="17">
        <f>AVERAGEIFS(Data!Y$2:Y$72,city,Summary!$A14)</f>
        <v>0.65161987499999996</v>
      </c>
      <c r="P14" s="17">
        <f>AVERAGEIFS(Data!Z$2:Z$72,city,Summary!$A14)</f>
        <v>0.68930416666666661</v>
      </c>
      <c r="Q14" s="18">
        <f>AVERAGEIFS(Data!AA$2:AA$72,city,Summary!$A14)</f>
        <v>0.71731433333333339</v>
      </c>
    </row>
    <row r="15" spans="1:17" ht="15.4" x14ac:dyDescent="0.55000000000000004">
      <c r="A15" s="7" t="s">
        <v>10</v>
      </c>
      <c r="B15" s="17">
        <f>AVERAGEIFS(Data!L$2:L$72,city,Summary!$A15)</f>
        <v>0.25423299999999999</v>
      </c>
      <c r="C15" s="17">
        <f>AVERAGEIFS(Data!M$2:M$72,city,Summary!$A15)</f>
        <v>0.21889322222222224</v>
      </c>
      <c r="D15" s="17">
        <f>AVERAGEIFS(Data!N$2:N$72,city,Summary!$A15)</f>
        <v>0.12230566666666667</v>
      </c>
      <c r="E15" s="17">
        <f>AVERAGEIFS(Data!O$2:O$72,city,Summary!$A15)</f>
        <v>0.50417366666666674</v>
      </c>
      <c r="F15" s="17">
        <f>AVERAGEIFS(Data!P$2:P$72,city,Summary!$A15)</f>
        <v>0.12371077777777778</v>
      </c>
      <c r="G15" s="17">
        <f>AVERAGEIFS(Data!Q$2:Q$72,city,Summary!$A15)</f>
        <v>0.16511211111111113</v>
      </c>
      <c r="H15" s="17">
        <f>AVERAGEIFS(Data!R$2:R$72,city,Summary!$A15)</f>
        <v>0.35495100000000002</v>
      </c>
      <c r="I15" s="17">
        <f>AVERAGEIFS(Data!S$2:S$72,city,Summary!$A15)</f>
        <v>0.31092588888888889</v>
      </c>
      <c r="J15" s="17">
        <f>AVERAGEIFS(Data!T$2:T$72,city,Summary!$A15)</f>
        <v>0.12725366666666668</v>
      </c>
      <c r="K15" s="17">
        <f>AVERAGEIFS(Data!U$2:U$72,city,Summary!$A15)</f>
        <v>0.77137466666666665</v>
      </c>
      <c r="L15" s="17">
        <f>AVERAGEIFS(Data!V$2:V$72,city,Summary!$A15)</f>
        <v>0.24934333333333333</v>
      </c>
      <c r="M15" s="17">
        <f>AVERAGEIFS(Data!W$2:W$72,city,Summary!$A15)</f>
        <v>0.4100563333333333</v>
      </c>
      <c r="N15" s="17">
        <f>AVERAGEIFS(Data!X$2:X$72,city,Summary!$A15)</f>
        <v>0.37920333333333334</v>
      </c>
      <c r="O15" s="17">
        <f>AVERAGEIFS(Data!Y$2:Y$72,city,Summary!$A15)</f>
        <v>0.36153344444444446</v>
      </c>
      <c r="P15" s="17">
        <f>AVERAGEIFS(Data!Z$2:Z$72,city,Summary!$A15)</f>
        <v>0.53109818518518526</v>
      </c>
      <c r="Q15" s="18">
        <f>AVERAGEIFS(Data!AA$2:AA$72,city,Summary!$A15)</f>
        <v>0.51931825925925923</v>
      </c>
    </row>
    <row r="16" spans="1:17" ht="15.4" x14ac:dyDescent="0.55000000000000004">
      <c r="A16" s="7" t="s">
        <v>119</v>
      </c>
      <c r="B16" s="17">
        <f>AVERAGEIFS(Data!L$2:L$72,city,Summary!$A16)</f>
        <v>0.330038</v>
      </c>
      <c r="C16" s="17">
        <f>AVERAGEIFS(Data!M$2:M$72,city,Summary!$A16)</f>
        <v>0.40761366666666671</v>
      </c>
      <c r="D16" s="17">
        <f>AVERAGEIFS(Data!N$2:N$72,city,Summary!$A16)</f>
        <v>8.6628999999999998E-2</v>
      </c>
      <c r="E16" s="17">
        <f>AVERAGEIFS(Data!O$2:O$72,city,Summary!$A16)</f>
        <v>0.78326200000000001</v>
      </c>
      <c r="F16" s="17">
        <f>AVERAGEIFS(Data!P$2:P$72,city,Summary!$A16)</f>
        <v>0.19032799999999997</v>
      </c>
      <c r="G16" s="17">
        <f>AVERAGEIFS(Data!Q$2:Q$72,city,Summary!$A16)</f>
        <v>0.24707866666666667</v>
      </c>
      <c r="H16" s="17">
        <f>AVERAGEIFS(Data!R$2:R$72,city,Summary!$A16)</f>
        <v>0.38881300000000002</v>
      </c>
      <c r="I16" s="17">
        <f>AVERAGEIFS(Data!S$2:S$72,city,Summary!$A16)</f>
        <v>0.30023633333333333</v>
      </c>
      <c r="J16" s="17">
        <f>AVERAGEIFS(Data!T$2:T$72,city,Summary!$A16)</f>
        <v>0.20454533333333333</v>
      </c>
      <c r="K16" s="17">
        <f>AVERAGEIFS(Data!U$2:U$72,city,Summary!$A16)</f>
        <v>0.96250466666666668</v>
      </c>
      <c r="L16" s="17">
        <f>AVERAGEIFS(Data!V$2:V$72,city,Summary!$A16)</f>
        <v>0.39992333333333335</v>
      </c>
      <c r="M16" s="17">
        <f>AVERAGEIFS(Data!W$2:W$72,city,Summary!$A16)</f>
        <v>0.34643099999999999</v>
      </c>
      <c r="N16" s="17">
        <f>AVERAGEIFS(Data!X$2:X$72,city,Summary!$A16)</f>
        <v>0.55664999999999998</v>
      </c>
      <c r="O16" s="17">
        <f>AVERAGEIFS(Data!Y$2:Y$72,city,Summary!$A16)</f>
        <v>0.59543783333333333</v>
      </c>
      <c r="P16" s="17">
        <f>AVERAGEIFS(Data!Z$2:Z$72,city,Summary!$A16)</f>
        <v>0.62207377777777773</v>
      </c>
      <c r="Q16" s="18">
        <f>AVERAGEIFS(Data!AA$2:AA$72,city,Summary!$A16)</f>
        <v>0.64793233333333333</v>
      </c>
    </row>
    <row r="17" spans="1:17" ht="15.4" x14ac:dyDescent="0.55000000000000004">
      <c r="A17" s="7" t="s">
        <v>105</v>
      </c>
      <c r="B17" s="17">
        <f>AVERAGEIFS(Data!L$2:L$72,city,Summary!$A17)</f>
        <v>2.7411000000000001E-2</v>
      </c>
      <c r="C17" s="17">
        <f>AVERAGEIFS(Data!M$2:M$72,city,Summary!$A17)</f>
        <v>0</v>
      </c>
      <c r="D17" s="17">
        <f>AVERAGEIFS(Data!N$2:N$72,city,Summary!$A17)</f>
        <v>0</v>
      </c>
      <c r="E17" s="17">
        <f>AVERAGEIFS(Data!O$2:O$72,city,Summary!$A17)</f>
        <v>0.80927800000000005</v>
      </c>
      <c r="F17" s="17">
        <f>AVERAGEIFS(Data!P$2:P$72,city,Summary!$A17)</f>
        <v>0</v>
      </c>
      <c r="G17" s="17">
        <f>AVERAGEIFS(Data!Q$2:Q$72,city,Summary!$A17)</f>
        <v>0</v>
      </c>
      <c r="H17" s="17">
        <f>AVERAGEIFS(Data!R$2:R$72,city,Summary!$A17)</f>
        <v>3.1914999999999999E-2</v>
      </c>
      <c r="I17" s="17">
        <f>AVERAGEIFS(Data!S$2:S$72,city,Summary!$A17)</f>
        <v>0</v>
      </c>
      <c r="J17" s="17">
        <f>AVERAGEIFS(Data!T$2:T$72,city,Summary!$A17)</f>
        <v>0</v>
      </c>
      <c r="K17" s="17">
        <f>AVERAGEIFS(Data!U$2:U$72,city,Summary!$A17)</f>
        <v>0.98319299999999998</v>
      </c>
      <c r="L17" s="17">
        <f>AVERAGEIFS(Data!V$2:V$72,city,Summary!$A17)</f>
        <v>0.75471699999999997</v>
      </c>
      <c r="M17" s="17">
        <f>AVERAGEIFS(Data!W$2:W$72,city,Summary!$A17)</f>
        <v>0.480769</v>
      </c>
      <c r="N17" s="17">
        <f>AVERAGEIFS(Data!X$2:X$72,city,Summary!$A17)</f>
        <v>0.41834450000000001</v>
      </c>
      <c r="O17" s="17">
        <f>AVERAGEIFS(Data!Y$2:Y$72,city,Summary!$A17)</f>
        <v>0.40463900000000003</v>
      </c>
      <c r="P17" s="17">
        <f>AVERAGEIFS(Data!Z$2:Z$72,city,Summary!$A17)</f>
        <v>0.61222966666666667</v>
      </c>
      <c r="Q17" s="18">
        <f>AVERAGEIFS(Data!AA$2:AA$72,city,Summary!$A17)</f>
        <v>0.60309266666666661</v>
      </c>
    </row>
    <row r="18" spans="1:17" ht="15.4" x14ac:dyDescent="0.55000000000000004">
      <c r="A18" s="7" t="s">
        <v>110</v>
      </c>
      <c r="B18" s="17">
        <f>AVERAGEIFS(Data!L$2:L$72,city,Summary!$A18)</f>
        <v>4.0732999999999998E-2</v>
      </c>
      <c r="C18" s="17">
        <f>AVERAGEIFS(Data!M$2:M$72,city,Summary!$A18)</f>
        <v>4.7008500000000002E-2</v>
      </c>
      <c r="D18" s="17">
        <f>AVERAGEIFS(Data!N$2:N$72,city,Summary!$A18)</f>
        <v>0</v>
      </c>
      <c r="E18" s="17">
        <f>AVERAGEIFS(Data!O$2:O$72,city,Summary!$A18)</f>
        <v>0.4489995</v>
      </c>
      <c r="F18" s="17">
        <f>AVERAGEIFS(Data!P$2:P$72,city,Summary!$A18)</f>
        <v>6.5384499999999998E-2</v>
      </c>
      <c r="G18" s="17">
        <f>AVERAGEIFS(Data!Q$2:Q$72,city,Summary!$A18)</f>
        <v>0.16191449999999999</v>
      </c>
      <c r="H18" s="17">
        <f>AVERAGEIFS(Data!R$2:R$72,city,Summary!$A18)</f>
        <v>9.375E-2</v>
      </c>
      <c r="I18" s="17">
        <f>AVERAGEIFS(Data!S$2:S$72,city,Summary!$A18)</f>
        <v>0</v>
      </c>
      <c r="J18" s="17">
        <f>AVERAGEIFS(Data!T$2:T$72,city,Summary!$A18)</f>
        <v>0</v>
      </c>
      <c r="K18" s="17">
        <f>AVERAGEIFS(Data!U$2:U$72,city,Summary!$A18)</f>
        <v>0.71474349999999998</v>
      </c>
      <c r="L18" s="17">
        <f>AVERAGEIFS(Data!V$2:V$72,city,Summary!$A18)</f>
        <v>0</v>
      </c>
      <c r="M18" s="17">
        <f>AVERAGEIFS(Data!W$2:W$72,city,Summary!$A18)</f>
        <v>0.25147050000000004</v>
      </c>
      <c r="N18" s="17">
        <f>AVERAGEIFS(Data!X$2:X$72,city,Summary!$A18)</f>
        <v>0.24486625000000001</v>
      </c>
      <c r="O18" s="17">
        <f>AVERAGEIFS(Data!Y$2:Y$72,city,Summary!$A18)</f>
        <v>0.248004</v>
      </c>
      <c r="P18" s="17">
        <f>AVERAGEIFS(Data!Z$2:Z$72,city,Summary!$A18)</f>
        <v>0.44260600000000005</v>
      </c>
      <c r="Q18" s="18">
        <f>AVERAGEIFS(Data!AA$2:AA$72,city,Summary!$A18)</f>
        <v>0.44469783333333335</v>
      </c>
    </row>
    <row r="19" spans="1:17" ht="15.4" x14ac:dyDescent="0.55000000000000004">
      <c r="A19" s="7" t="s">
        <v>104</v>
      </c>
      <c r="B19" s="17">
        <f>AVERAGEIFS(Data!L$2:L$72,city,Summary!$A19)</f>
        <v>0.38653399999999999</v>
      </c>
      <c r="C19" s="17">
        <f>AVERAGEIFS(Data!M$2:M$72,city,Summary!$A19)</f>
        <v>0.156917</v>
      </c>
      <c r="D19" s="17">
        <f>AVERAGEIFS(Data!N$2:N$72,city,Summary!$A19)</f>
        <v>0.109052</v>
      </c>
      <c r="E19" s="17">
        <f>AVERAGEIFS(Data!O$2:O$72,city,Summary!$A19)</f>
        <v>0.97416000000000003</v>
      </c>
      <c r="F19" s="17">
        <f>AVERAGEIFS(Data!P$2:P$72,city,Summary!$A19)</f>
        <v>0.30938100000000002</v>
      </c>
      <c r="G19" s="17">
        <f>AVERAGEIFS(Data!Q$2:Q$72,city,Summary!$A19)</f>
        <v>0.20638999999999999</v>
      </c>
      <c r="H19" s="17">
        <f>AVERAGEIFS(Data!R$2:R$72,city,Summary!$A19)</f>
        <v>0.60504199999999997</v>
      </c>
      <c r="I19" s="17">
        <f>AVERAGEIFS(Data!S$2:S$72,city,Summary!$A19)</f>
        <v>0.50537600000000005</v>
      </c>
      <c r="J19" s="17">
        <f>AVERAGEIFS(Data!T$2:T$72,city,Summary!$A19)</f>
        <v>0.19387799999999999</v>
      </c>
      <c r="K19" s="17">
        <f>AVERAGEIFS(Data!U$2:U$72,city,Summary!$A19)</f>
        <v>0.900474</v>
      </c>
      <c r="L19" s="17">
        <f>AVERAGEIFS(Data!V$2:V$72,city,Summary!$A19)</f>
        <v>0.59602599999999994</v>
      </c>
      <c r="M19" s="17">
        <f>AVERAGEIFS(Data!W$2:W$72,city,Summary!$A19)</f>
        <v>0.72727299999999995</v>
      </c>
      <c r="N19" s="17">
        <f>AVERAGEIFS(Data!X$2:X$72,city,Summary!$A19)</f>
        <v>0.68034700000000004</v>
      </c>
      <c r="O19" s="17">
        <f>AVERAGEIFS(Data!Y$2:Y$72,city,Summary!$A19)</f>
        <v>0.56553850000000006</v>
      </c>
      <c r="P19" s="17">
        <f>AVERAGEIFS(Data!Z$2:Z$72,city,Summary!$A19)</f>
        <v>0.71810133333333337</v>
      </c>
      <c r="Q19" s="18">
        <f>AVERAGEIFS(Data!AA$2:AA$72,city,Summary!$A19)</f>
        <v>0.64156233333333335</v>
      </c>
    </row>
    <row r="20" spans="1:17" ht="15.4" x14ac:dyDescent="0.55000000000000004">
      <c r="A20" s="7" t="s">
        <v>106</v>
      </c>
      <c r="B20" s="17">
        <f>AVERAGEIFS(Data!L$2:L$72,city,Summary!$A20)</f>
        <v>0.20122799999999999</v>
      </c>
      <c r="C20" s="17">
        <f>AVERAGEIFS(Data!M$2:M$72,city,Summary!$A20)</f>
        <v>0.31171966666666667</v>
      </c>
      <c r="D20" s="17">
        <f>AVERAGEIFS(Data!N$2:N$72,city,Summary!$A20)</f>
        <v>0.26795099999999999</v>
      </c>
      <c r="E20" s="17">
        <f>AVERAGEIFS(Data!O$2:O$72,city,Summary!$A20)</f>
        <v>0.51432900000000004</v>
      </c>
      <c r="F20" s="17">
        <f>AVERAGEIFS(Data!P$2:P$72,city,Summary!$A20)</f>
        <v>0.17279733333333333</v>
      </c>
      <c r="G20" s="17">
        <f>AVERAGEIFS(Data!Q$2:Q$72,city,Summary!$A20)</f>
        <v>0.27319333333333334</v>
      </c>
      <c r="H20" s="17">
        <f>AVERAGEIFS(Data!R$2:R$72,city,Summary!$A20)</f>
        <v>0.45606066666666667</v>
      </c>
      <c r="I20" s="17">
        <f>AVERAGEIFS(Data!S$2:S$72,city,Summary!$A20)</f>
        <v>0.52565533333333336</v>
      </c>
      <c r="J20" s="17">
        <f>AVERAGEIFS(Data!T$2:T$72,city,Summary!$A20)</f>
        <v>0.16632933333333333</v>
      </c>
      <c r="K20" s="17">
        <f>AVERAGEIFS(Data!U$2:U$72,city,Summary!$A20)</f>
        <v>0.87991566666666665</v>
      </c>
      <c r="L20" s="17">
        <f>AVERAGEIFS(Data!V$2:V$72,city,Summary!$A20)</f>
        <v>0.38569066666666663</v>
      </c>
      <c r="M20" s="17">
        <f>AVERAGEIFS(Data!W$2:W$72,city,Summary!$A20)</f>
        <v>0.45895633333333336</v>
      </c>
      <c r="N20" s="17">
        <f>AVERAGEIFS(Data!X$2:X$72,city,Summary!$A20)</f>
        <v>0.3577785</v>
      </c>
      <c r="O20" s="17">
        <f>AVERAGEIFS(Data!Y$2:Y$72,city,Summary!$A20)</f>
        <v>0.41302433333333338</v>
      </c>
      <c r="P20" s="17">
        <f>AVERAGEIFS(Data!Z$2:Z$72,city,Summary!$A20)</f>
        <v>0.48078788888888885</v>
      </c>
      <c r="Q20" s="18">
        <f>AVERAGEIFS(Data!AA$2:AA$72,city,Summary!$A20)</f>
        <v>0.51761844444444438</v>
      </c>
    </row>
    <row r="21" spans="1:17" ht="15.4" x14ac:dyDescent="0.55000000000000004">
      <c r="A21" s="7" t="s">
        <v>103</v>
      </c>
      <c r="B21" s="17">
        <f>AVERAGEIFS(Data!L$2:L$72,city,Summary!$A21)</f>
        <v>0.23904999999999998</v>
      </c>
      <c r="C21" s="17">
        <f>AVERAGEIFS(Data!M$2:M$72,city,Summary!$A21)</f>
        <v>0.17235566666666666</v>
      </c>
      <c r="D21" s="17">
        <f>AVERAGEIFS(Data!N$2:N$72,city,Summary!$A21)</f>
        <v>9.5348666666666679E-2</v>
      </c>
      <c r="E21" s="17">
        <f>AVERAGEIFS(Data!O$2:O$72,city,Summary!$A21)</f>
        <v>0.56751300000000005</v>
      </c>
      <c r="F21" s="17">
        <f>AVERAGEIFS(Data!P$2:P$72,city,Summary!$A21)</f>
        <v>0.25123099999999998</v>
      </c>
      <c r="G21" s="17">
        <f>AVERAGEIFS(Data!Q$2:Q$72,city,Summary!$A21)</f>
        <v>0.31188500000000002</v>
      </c>
      <c r="H21" s="17">
        <f>AVERAGEIFS(Data!R$2:R$72,city,Summary!$A21)</f>
        <v>0.43478166666666668</v>
      </c>
      <c r="I21" s="17">
        <f>AVERAGEIFS(Data!S$2:S$72,city,Summary!$A21)</f>
        <v>0.20225266666666666</v>
      </c>
      <c r="J21" s="17">
        <f>AVERAGEIFS(Data!T$2:T$72,city,Summary!$A21)</f>
        <v>0.10372833333333335</v>
      </c>
      <c r="K21" s="17">
        <f>AVERAGEIFS(Data!U$2:U$72,city,Summary!$A21)</f>
        <v>0.83569100000000007</v>
      </c>
      <c r="L21" s="17">
        <f>AVERAGEIFS(Data!V$2:V$72,city,Summary!$A21)</f>
        <v>0.85301066666666669</v>
      </c>
      <c r="M21" s="17">
        <f>AVERAGEIFS(Data!W$2:W$72,city,Summary!$A21)</f>
        <v>0.73830466666666672</v>
      </c>
      <c r="N21" s="17">
        <f>AVERAGEIFS(Data!X$2:X$72,city,Summary!$A21)</f>
        <v>0.40328150000000001</v>
      </c>
      <c r="O21" s="17">
        <f>AVERAGEIFS(Data!Y$2:Y$72,city,Summary!$A21)</f>
        <v>0.36993433333333331</v>
      </c>
      <c r="P21" s="17">
        <f>AVERAGEIFS(Data!Z$2:Z$72,city,Summary!$A21)</f>
        <v>0.498226</v>
      </c>
      <c r="Q21" s="18">
        <f>AVERAGEIFS(Data!AA$2:AA$72,city,Summary!$A21)</f>
        <v>0.47599455555555559</v>
      </c>
    </row>
    <row r="22" spans="1:17" ht="15.4" x14ac:dyDescent="0.55000000000000004">
      <c r="A22" s="7" t="s">
        <v>107</v>
      </c>
      <c r="B22" s="17">
        <f>AVERAGEIFS(Data!L$2:L$72,city,Summary!$A22)</f>
        <v>0.26245620000000003</v>
      </c>
      <c r="C22" s="17">
        <f>AVERAGEIFS(Data!M$2:M$72,city,Summary!$A22)</f>
        <v>0.34502579999999999</v>
      </c>
      <c r="D22" s="17">
        <f>AVERAGEIFS(Data!N$2:N$72,city,Summary!$A22)</f>
        <v>3.6180799999999999E-2</v>
      </c>
      <c r="E22" s="17">
        <f>AVERAGEIFS(Data!O$2:O$72,city,Summary!$A22)</f>
        <v>0.54692999999999992</v>
      </c>
      <c r="F22" s="17">
        <f>AVERAGEIFS(Data!P$2:P$72,city,Summary!$A22)</f>
        <v>6.8387200000000009E-2</v>
      </c>
      <c r="G22" s="17">
        <f>AVERAGEIFS(Data!Q$2:Q$72,city,Summary!$A22)</f>
        <v>0.24113539999999997</v>
      </c>
      <c r="H22" s="17">
        <f>AVERAGEIFS(Data!R$2:R$72,city,Summary!$A22)</f>
        <v>0.30677539999999998</v>
      </c>
      <c r="I22" s="17">
        <f>AVERAGEIFS(Data!S$2:S$72,city,Summary!$A22)</f>
        <v>0.27429880000000001</v>
      </c>
      <c r="J22" s="17">
        <f>AVERAGEIFS(Data!T$2:T$72,city,Summary!$A22)</f>
        <v>0</v>
      </c>
      <c r="K22" s="17">
        <f>AVERAGEIFS(Data!U$2:U$72,city,Summary!$A22)</f>
        <v>0.95599939999999994</v>
      </c>
      <c r="L22" s="17">
        <f>AVERAGEIFS(Data!V$2:V$72,city,Summary!$A22)</f>
        <v>0.33206520000000006</v>
      </c>
      <c r="M22" s="17">
        <f>AVERAGEIFS(Data!W$2:W$72,city,Summary!$A22)</f>
        <v>0.43300359999999999</v>
      </c>
      <c r="N22" s="17">
        <f>AVERAGEIFS(Data!X$2:X$72,city,Summary!$A22)</f>
        <v>0.40469309999999997</v>
      </c>
      <c r="O22" s="17">
        <f>AVERAGEIFS(Data!Y$2:Y$72,city,Summary!$A22)</f>
        <v>0.44597790000000004</v>
      </c>
      <c r="P22" s="17">
        <f>AVERAGEIFS(Data!Z$2:Z$72,city,Summary!$A22)</f>
        <v>0.52275026666666657</v>
      </c>
      <c r="Q22" s="18">
        <f>AVERAGEIFS(Data!AA$2:AA$72,city,Summary!$A22)</f>
        <v>0.55027346666666666</v>
      </c>
    </row>
    <row r="23" spans="1:17" ht="15.4" x14ac:dyDescent="0.55000000000000004">
      <c r="A23" s="8" t="s">
        <v>121</v>
      </c>
      <c r="B23" s="19">
        <f>AVERAGEIFS(Data!L$2:L$72,city,Summary!$A23)</f>
        <v>5.0986999999999998E-2</v>
      </c>
      <c r="C23" s="19">
        <f>AVERAGEIFS(Data!M$2:M$72,city,Summary!$A23)</f>
        <v>0</v>
      </c>
      <c r="D23" s="19">
        <f>AVERAGEIFS(Data!N$2:N$72,city,Summary!$A23)</f>
        <v>0.10909099999999999</v>
      </c>
      <c r="E23" s="19">
        <f>AVERAGEIFS(Data!O$2:O$72,city,Summary!$A23)</f>
        <v>0.69854099999999997</v>
      </c>
      <c r="F23" s="19">
        <f>AVERAGEIFS(Data!P$2:P$72,city,Summary!$A23)</f>
        <v>0</v>
      </c>
      <c r="G23" s="19">
        <f>AVERAGEIFS(Data!Q$2:Q$72,city,Summary!$A23)</f>
        <v>2.3449999999999999E-3</v>
      </c>
      <c r="H23" s="19">
        <f>AVERAGEIFS(Data!R$2:R$72,city,Summary!$A23)</f>
        <v>0.25</v>
      </c>
      <c r="I23" s="19">
        <f>AVERAGEIFS(Data!S$2:S$72,city,Summary!$A23)</f>
        <v>0</v>
      </c>
      <c r="J23" s="19">
        <f>AVERAGEIFS(Data!T$2:T$72,city,Summary!$A23)</f>
        <v>0</v>
      </c>
      <c r="K23" s="19">
        <f>AVERAGEIFS(Data!U$2:U$72,city,Summary!$A23)</f>
        <v>0.64534899999999995</v>
      </c>
      <c r="L23" s="19">
        <f>AVERAGEIFS(Data!V$2:V$72,city,Summary!$A23)</f>
        <v>3.0769000000000001E-2</v>
      </c>
      <c r="M23" s="19">
        <f>AVERAGEIFS(Data!W$2:W$72,city,Summary!$A23)</f>
        <v>0.13580200000000001</v>
      </c>
      <c r="N23" s="19">
        <f>AVERAGEIFS(Data!X$2:X$72,city,Summary!$A23)</f>
        <v>0.37476399999999999</v>
      </c>
      <c r="O23" s="19">
        <f>AVERAGEIFS(Data!Y$2:Y$72,city,Summary!$A23)</f>
        <v>0.34927049999999998</v>
      </c>
      <c r="P23" s="19">
        <f>AVERAGEIFS(Data!Z$2:Z$72,city,Summary!$A23)</f>
        <v>0.58239433333333335</v>
      </c>
      <c r="Q23" s="20">
        <f>AVERAGEIFS(Data!AA$2:AA$72,city,Summary!$A23)</f>
        <v>0.56539866666666672</v>
      </c>
    </row>
    <row r="24" spans="1:17" ht="15.4" x14ac:dyDescent="0.55000000000000004">
      <c r="A24" s="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 ht="15.4" x14ac:dyDescent="0.55000000000000004">
      <c r="A25" s="11" t="s">
        <v>83</v>
      </c>
      <c r="B25" s="22" t="str">
        <f>Data!L$1</f>
        <v>3D æg/ɛg OF</v>
      </c>
      <c r="C25" s="22" t="str">
        <f>Data!M$1</f>
        <v>3D æg/eg OF</v>
      </c>
      <c r="D25" s="22" t="str">
        <f>Data!N$1</f>
        <v>3D æg/e OF</v>
      </c>
      <c r="E25" s="22" t="str">
        <f>Data!O$1</f>
        <v>3D ɛg/eg OF</v>
      </c>
      <c r="F25" s="22" t="str">
        <f>Data!P$1</f>
        <v>3D ɛg/e OF</v>
      </c>
      <c r="G25" s="22" t="str">
        <f>Data!Q$1</f>
        <v>3D eg/e OF</v>
      </c>
      <c r="H25" s="22" t="str">
        <f>Data!R$1</f>
        <v>2D æg/ɛg OF</v>
      </c>
      <c r="I25" s="22" t="str">
        <f>Data!S$1</f>
        <v>2D æg/eg OF</v>
      </c>
      <c r="J25" s="22" t="str">
        <f>Data!T$1</f>
        <v>2D æg/e OF</v>
      </c>
      <c r="K25" s="22" t="str">
        <f>Data!U$1</f>
        <v>2D ɛg/eg OF</v>
      </c>
      <c r="L25" s="22" t="str">
        <f>Data!V$1</f>
        <v>2D ɛg/e OF</v>
      </c>
      <c r="M25" s="22" t="str">
        <f>Data!W$1</f>
        <v>2D eg/e OF</v>
      </c>
      <c r="N25" s="22" t="str">
        <f>Data!X$1</f>
        <v>Advancement 1</v>
      </c>
      <c r="O25" s="22" t="str">
        <f>Data!Y$1</f>
        <v>Advancement 2</v>
      </c>
      <c r="P25" s="22" t="str">
        <f>Data!Z$1</f>
        <v>Advancement 3</v>
      </c>
      <c r="Q25" s="23" t="str">
        <f>Data!AA$1</f>
        <v>Advancement 4</v>
      </c>
    </row>
    <row r="26" spans="1:17" ht="15.4" x14ac:dyDescent="0.55000000000000004">
      <c r="A26" s="7" t="s">
        <v>85</v>
      </c>
      <c r="B26" s="17">
        <f>AVERAGEIFS(Data!L$2:L$72,region,Summary!$A26)</f>
        <v>0.23735236842105262</v>
      </c>
      <c r="C26" s="17">
        <f>AVERAGEIFS(Data!M$2:M$72,region,Summary!$A26)</f>
        <v>0.21574847368421052</v>
      </c>
      <c r="D26" s="17">
        <f>AVERAGEIFS(Data!N$2:N$72,region,Summary!$A26)</f>
        <v>7.5988E-2</v>
      </c>
      <c r="E26" s="17">
        <f>AVERAGEIFS(Data!O$2:O$72,region,Summary!$A26)</f>
        <v>0.57952478947368424</v>
      </c>
      <c r="F26" s="17">
        <f>AVERAGEIFS(Data!P$2:P$72,region,Summary!$A26)</f>
        <v>0.1150571052631579</v>
      </c>
      <c r="G26" s="17">
        <f>AVERAGEIFS(Data!Q$2:Q$72,region,Summary!$A26)</f>
        <v>0.17909189473684209</v>
      </c>
      <c r="H26" s="17">
        <f>AVERAGEIFS(Data!R$2:R$72,region,Summary!$A26)</f>
        <v>0.31003484210526322</v>
      </c>
      <c r="I26" s="17">
        <f>AVERAGEIFS(Data!S$2:S$72,region,Summary!$A26)</f>
        <v>0.24500636842105261</v>
      </c>
      <c r="J26" s="17">
        <f>AVERAGEIFS(Data!T$2:T$72,region,Summary!$A26)</f>
        <v>9.2574684210526323E-2</v>
      </c>
      <c r="K26" s="17">
        <f>AVERAGEIFS(Data!U$2:U$72,region,Summary!$A26)</f>
        <v>0.82958547368421076</v>
      </c>
      <c r="L26" s="17">
        <f>AVERAGEIFS(Data!V$2:V$72,region,Summary!$A26)</f>
        <v>0.26273457894736846</v>
      </c>
      <c r="M26" s="17">
        <f>AVERAGEIFS(Data!W$2:W$72,region,Summary!$A26)</f>
        <v>0.40075268421052629</v>
      </c>
      <c r="N26" s="17">
        <f>AVERAGEIFS(Data!X$2:X$72,region,Summary!$A26)</f>
        <v>0.40843857894736846</v>
      </c>
      <c r="O26" s="17">
        <f>AVERAGEIFS(Data!Y$2:Y$72,region,Summary!$A26)</f>
        <v>0.39763663157894741</v>
      </c>
      <c r="P26" s="17">
        <f>AVERAGEIFS(Data!Z$2:Z$72,region,Summary!$A26)</f>
        <v>0.54592842105263162</v>
      </c>
      <c r="Q26" s="18">
        <f>AVERAGEIFS(Data!AA$2:AA$72,region,Summary!$A26)</f>
        <v>0.53872712280701762</v>
      </c>
    </row>
    <row r="27" spans="1:17" x14ac:dyDescent="0.25">
      <c r="A27" s="7" t="s">
        <v>86</v>
      </c>
      <c r="B27" s="17">
        <f>AVERAGEIFS(Data!L$2:L$72,region,Summary!$A27)</f>
        <v>0.30383465714285723</v>
      </c>
      <c r="C27" s="17">
        <f>AVERAGEIFS(Data!M$2:M$72,region,Summary!$A27)</f>
        <v>0.28529165714285704</v>
      </c>
      <c r="D27" s="17">
        <f>AVERAGEIFS(Data!N$2:N$72,region,Summary!$A27)</f>
        <v>3.9248999999999999E-2</v>
      </c>
      <c r="E27" s="17">
        <f>AVERAGEIFS(Data!O$2:O$72,region,Summary!$A27)</f>
        <v>0.5962248</v>
      </c>
      <c r="F27" s="17">
        <f>AVERAGEIFS(Data!P$2:P$72,region,Summary!$A27)</f>
        <v>0.11533345714285714</v>
      </c>
      <c r="G27" s="17">
        <f>AVERAGEIFS(Data!Q$2:Q$72,region,Summary!$A27)</f>
        <v>0.18659945714285711</v>
      </c>
      <c r="H27" s="17">
        <f>AVERAGEIFS(Data!R$2:R$72,region,Summary!$A27)</f>
        <v>0.43811697142857131</v>
      </c>
      <c r="I27" s="17">
        <f>AVERAGEIFS(Data!S$2:S$72,region,Summary!$A27)</f>
        <v>0.31789234285714285</v>
      </c>
      <c r="J27" s="17">
        <f>AVERAGEIFS(Data!T$2:T$72,region,Summary!$A27)</f>
        <v>2.0500600000000001E-2</v>
      </c>
      <c r="K27" s="17">
        <f>AVERAGEIFS(Data!U$2:U$72,region,Summary!$A27)</f>
        <v>0.83771265714285703</v>
      </c>
      <c r="L27" s="17">
        <f>AVERAGEIFS(Data!V$2:V$72,region,Summary!$A27)</f>
        <v>0.33599457142857136</v>
      </c>
      <c r="M27" s="17">
        <f>AVERAGEIFS(Data!W$2:W$72,region,Summary!$A27)</f>
        <v>0.30249299999999996</v>
      </c>
      <c r="N27" s="17">
        <f>AVERAGEIFS(Data!X$2:X$72,region,Summary!$A27)</f>
        <v>0.45002972857142853</v>
      </c>
      <c r="O27" s="17">
        <f>AVERAGEIFS(Data!Y$2:Y$72,region,Summary!$A27)</f>
        <v>0.4407582285714286</v>
      </c>
      <c r="P27" s="17">
        <f>AVERAGEIFS(Data!Z$2:Z$72,region,Summary!$A27)</f>
        <v>0.57115333333333318</v>
      </c>
      <c r="Q27" s="18">
        <f>AVERAGEIFS(Data!AA$2:AA$72,region,Summary!$A27)</f>
        <v>0.5649723333333333</v>
      </c>
    </row>
    <row r="28" spans="1:17" x14ac:dyDescent="0.25">
      <c r="A28" s="8" t="s">
        <v>87</v>
      </c>
      <c r="B28" s="19">
        <f>AVERAGEIFS(Data!L$2:L$72,region,Summary!$A28)</f>
        <v>0.20238535294117646</v>
      </c>
      <c r="C28" s="19">
        <f>AVERAGEIFS(Data!M$2:M$72,region,Summary!$A28)</f>
        <v>0.22200964705882353</v>
      </c>
      <c r="D28" s="19">
        <f>AVERAGEIFS(Data!N$2:N$72,region,Summary!$A28)</f>
        <v>8.7585058823529433E-2</v>
      </c>
      <c r="E28" s="19">
        <f>AVERAGEIFS(Data!O$2:O$72,region,Summary!$A28)</f>
        <v>0.57808035294117655</v>
      </c>
      <c r="F28" s="19">
        <f>AVERAGEIFS(Data!P$2:P$72,region,Summary!$A28)</f>
        <v>0.16151394117647058</v>
      </c>
      <c r="G28" s="19">
        <f>AVERAGEIFS(Data!Q$2:Q$72,region,Summary!$A28)</f>
        <v>0.25154541176470585</v>
      </c>
      <c r="H28" s="19">
        <f>AVERAGEIFS(Data!R$2:R$72,region,Summary!$A28)</f>
        <v>0.30751111764705885</v>
      </c>
      <c r="I28" s="19">
        <f>AVERAGEIFS(Data!S$2:S$72,region,Summary!$A28)</f>
        <v>0.2637134705882353</v>
      </c>
      <c r="J28" s="19">
        <f>AVERAGEIFS(Data!T$2:T$72,region,Summary!$A28)</f>
        <v>5.9061823529411764E-2</v>
      </c>
      <c r="K28" s="19">
        <f>AVERAGEIFS(Data!U$2:U$72,region,Summary!$A28)</f>
        <v>0.851084882352941</v>
      </c>
      <c r="L28" s="19">
        <f>AVERAGEIFS(Data!V$2:V$72,region,Summary!$A28)</f>
        <v>0.45090288235294124</v>
      </c>
      <c r="M28" s="19">
        <f>AVERAGEIFS(Data!W$2:W$72,region,Summary!$A28)</f>
        <v>0.50416035294117645</v>
      </c>
      <c r="N28" s="19">
        <f>AVERAGEIFS(Data!X$2:X$72,region,Summary!$A28)</f>
        <v>0.39023285294117649</v>
      </c>
      <c r="O28" s="19">
        <f>AVERAGEIFS(Data!Y$2:Y$72,region,Summary!$A28)</f>
        <v>0.40004500000000004</v>
      </c>
      <c r="P28" s="19">
        <f>AVERAGEIFS(Data!Z$2:Z$72,region,Summary!$A28)</f>
        <v>0.50964009803921573</v>
      </c>
      <c r="Q28" s="20">
        <f>AVERAGEIFS(Data!AA$2:AA$72,region,Summary!$A28)</f>
        <v>0.51618152941176465</v>
      </c>
    </row>
    <row r="29" spans="1:17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11" t="s">
        <v>3</v>
      </c>
      <c r="B30" s="22" t="str">
        <f>Data!L$1</f>
        <v>3D æg/ɛg OF</v>
      </c>
      <c r="C30" s="22" t="str">
        <f>Data!M$1</f>
        <v>3D æg/eg OF</v>
      </c>
      <c r="D30" s="22" t="str">
        <f>Data!N$1</f>
        <v>3D æg/e OF</v>
      </c>
      <c r="E30" s="22" t="str">
        <f>Data!O$1</f>
        <v>3D ɛg/eg OF</v>
      </c>
      <c r="F30" s="22" t="str">
        <f>Data!P$1</f>
        <v>3D ɛg/e OF</v>
      </c>
      <c r="G30" s="22" t="str">
        <f>Data!Q$1</f>
        <v>3D eg/e OF</v>
      </c>
      <c r="H30" s="22" t="str">
        <f>Data!R$1</f>
        <v>2D æg/ɛg OF</v>
      </c>
      <c r="I30" s="22" t="str">
        <f>Data!S$1</f>
        <v>2D æg/eg OF</v>
      </c>
      <c r="J30" s="22" t="str">
        <f>Data!T$1</f>
        <v>2D æg/e OF</v>
      </c>
      <c r="K30" s="22" t="str">
        <f>Data!U$1</f>
        <v>2D ɛg/eg OF</v>
      </c>
      <c r="L30" s="22" t="str">
        <f>Data!V$1</f>
        <v>2D ɛg/e OF</v>
      </c>
      <c r="M30" s="22" t="str">
        <f>Data!W$1</f>
        <v>2D eg/e OF</v>
      </c>
      <c r="N30" s="22" t="str">
        <f>Data!X$1</f>
        <v>Advancement 1</v>
      </c>
      <c r="O30" s="22" t="str">
        <f>Data!Y$1</f>
        <v>Advancement 2</v>
      </c>
      <c r="P30" s="22" t="str">
        <f>Data!Z$1</f>
        <v>Advancement 3</v>
      </c>
      <c r="Q30" s="23" t="str">
        <f>Data!AA$1</f>
        <v>Advancement 4</v>
      </c>
    </row>
    <row r="31" spans="1:17" x14ac:dyDescent="0.25">
      <c r="A31" s="7" t="s">
        <v>128</v>
      </c>
      <c r="B31" s="17">
        <f>AVERAGEIFS(Data!L$2:L$72,sex,A31)</f>
        <v>0.27376946153846143</v>
      </c>
      <c r="C31" s="17">
        <f>AVERAGEIFS(Data!M$2:M$72,sex,Summary!$A31)</f>
        <v>0.26070857692307692</v>
      </c>
      <c r="D31" s="17">
        <f>AVERAGEIFS(Data!N$2:N$72,sex,Summary!$A31)</f>
        <v>5.8718307692307681E-2</v>
      </c>
      <c r="E31" s="17">
        <f>AVERAGEIFS(Data!O$2:O$72,sex,Summary!$A31)</f>
        <v>0.63823149999999995</v>
      </c>
      <c r="F31" s="17">
        <f>AVERAGEIFS(Data!P$2:P$72,sex,Summary!$A31)</f>
        <v>0.10877746153846155</v>
      </c>
      <c r="G31" s="17">
        <f>AVERAGEIFS(Data!Q$2:Q$72,sex,Summary!$A31)</f>
        <v>0.16790265384615383</v>
      </c>
      <c r="H31" s="17">
        <f>AVERAGEIFS(Data!R$2:R$72,sex,Summary!$A31)</f>
        <v>0.36856450000000002</v>
      </c>
      <c r="I31" s="17">
        <f>AVERAGEIFS(Data!S$2:S$72,sex,Summary!$A31)</f>
        <v>0.27442511538461539</v>
      </c>
      <c r="J31" s="17">
        <f>AVERAGEIFS(Data!T$2:T$72,sex,Summary!$A31)</f>
        <v>5.0388115384615378E-2</v>
      </c>
      <c r="K31" s="17">
        <f>AVERAGEIFS(Data!U$2:U$72,sex,Summary!$A31)</f>
        <v>0.84955203846153837</v>
      </c>
      <c r="L31" s="17">
        <f>AVERAGEIFS(Data!V$2:V$72,sex,Summary!$A31)</f>
        <v>0.38015019230769226</v>
      </c>
      <c r="M31" s="17">
        <f>AVERAGEIFS(Data!W$2:W$72,sex,Summary!$A31)</f>
        <v>0.35671861538461536</v>
      </c>
      <c r="N31" s="17">
        <f>AVERAGEIFS(Data!X$2:X$72,sex,Summary!$A31)</f>
        <v>0.45600048076923072</v>
      </c>
      <c r="O31" s="17">
        <f>AVERAGEIFS(Data!Y$2:Y$72,sex,Summary!$A31)</f>
        <v>0.44947003846153855</v>
      </c>
      <c r="P31" s="17">
        <f>AVERAGEIFS(Data!Z$2:Z$72,sex,Summary!$A31)</f>
        <v>0.58136610256410259</v>
      </c>
      <c r="Q31" s="18">
        <f>AVERAGEIFS(Data!AA$2:AA$72,sex,Summary!$A31)</f>
        <v>0.5770124743589744</v>
      </c>
    </row>
    <row r="32" spans="1:17" x14ac:dyDescent="0.25">
      <c r="A32" s="8" t="s">
        <v>1</v>
      </c>
      <c r="B32" s="19">
        <f>AVERAGEIFS(Data!L$2:L$72,sex,A32)</f>
        <v>0.25481006666666667</v>
      </c>
      <c r="C32" s="19">
        <f>AVERAGEIFS(Data!M$2:M$72,sex,Summary!$A32)</f>
        <v>0.24622599999999994</v>
      </c>
      <c r="D32" s="19">
        <f>AVERAGEIFS(Data!N$2:N$72,sex,Summary!$A32)</f>
        <v>6.1772377777777776E-2</v>
      </c>
      <c r="E32" s="19">
        <f>AVERAGEIFS(Data!O$2:O$72,sex,Summary!$A32)</f>
        <v>0.55804857777777783</v>
      </c>
      <c r="F32" s="19">
        <f>AVERAGEIFS(Data!P$2:P$72,sex,Summary!$A32)</f>
        <v>0.13645064444444446</v>
      </c>
      <c r="G32" s="19">
        <f>AVERAGEIFS(Data!Q$2:Q$72,sex,Summary!$A32)</f>
        <v>0.21876733333333334</v>
      </c>
      <c r="H32" s="19">
        <f>AVERAGEIFS(Data!R$2:R$72,sex,Summary!$A32)</f>
        <v>0.37488373333333336</v>
      </c>
      <c r="I32" s="19">
        <f>AVERAGEIFS(Data!S$2:S$72,sex,Summary!$A32)</f>
        <v>0.29176508888888891</v>
      </c>
      <c r="J32" s="19">
        <f>AVERAGEIFS(Data!T$2:T$72,sex,Summary!$A32)</f>
        <v>4.823111111111112E-2</v>
      </c>
      <c r="K32" s="19">
        <f>AVERAGEIFS(Data!U$2:U$72,sex,Summary!$A32)</f>
        <v>0.83249237777777774</v>
      </c>
      <c r="L32" s="19">
        <f>AVERAGEIFS(Data!V$2:V$72,sex,Summary!$A32)</f>
        <v>0.32296024444444438</v>
      </c>
      <c r="M32" s="19">
        <f>AVERAGEIFS(Data!W$2:W$72,sex,Summary!$A32)</f>
        <v>0.38883551111111109</v>
      </c>
      <c r="N32" s="19">
        <f>AVERAGEIFS(Data!X$2:X$72,sex,Summary!$A32)</f>
        <v>0.40642932222222217</v>
      </c>
      <c r="O32" s="19">
        <f>AVERAGEIFS(Data!Y$2:Y$72,sex,Summary!$A32)</f>
        <v>0.40213728888888883</v>
      </c>
      <c r="P32" s="19">
        <f>AVERAGEIFS(Data!Z$2:Z$72,sex,Summary!$A32)</f>
        <v>0.53136377037037041</v>
      </c>
      <c r="Q32" s="20">
        <f>AVERAGEIFS(Data!AA$2:AA$72,sex,Summary!$A32)</f>
        <v>0.52850241481481475</v>
      </c>
    </row>
    <row r="33" spans="1:17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5">
      <c r="A34" s="14" t="s">
        <v>4</v>
      </c>
      <c r="B34" s="24" t="str">
        <f>Data!L$1</f>
        <v>3D æg/ɛg OF</v>
      </c>
      <c r="C34" s="24" t="str">
        <f>Data!M$1</f>
        <v>3D æg/eg OF</v>
      </c>
      <c r="D34" s="24" t="str">
        <f>Data!N$1</f>
        <v>3D æg/e OF</v>
      </c>
      <c r="E34" s="24" t="str">
        <f>Data!O$1</f>
        <v>3D ɛg/eg OF</v>
      </c>
      <c r="F34" s="24" t="str">
        <f>Data!P$1</f>
        <v>3D ɛg/e OF</v>
      </c>
      <c r="G34" s="24" t="str">
        <f>Data!Q$1</f>
        <v>3D eg/e OF</v>
      </c>
      <c r="H34" s="24" t="str">
        <f>Data!R$1</f>
        <v>2D æg/ɛg OF</v>
      </c>
      <c r="I34" s="24" t="str">
        <f>Data!S$1</f>
        <v>2D æg/eg OF</v>
      </c>
      <c r="J34" s="24" t="str">
        <f>Data!T$1</f>
        <v>2D æg/e OF</v>
      </c>
      <c r="K34" s="24" t="str">
        <f>Data!U$1</f>
        <v>2D ɛg/eg OF</v>
      </c>
      <c r="L34" s="24" t="str">
        <f>Data!V$1</f>
        <v>2D ɛg/e OF</v>
      </c>
      <c r="M34" s="24" t="str">
        <f>Data!W$1</f>
        <v>2D eg/e OF</v>
      </c>
      <c r="N34" s="24" t="str">
        <f>Data!X$1</f>
        <v>Advancement 1</v>
      </c>
      <c r="O34" s="24" t="str">
        <f>Data!Y$1</f>
        <v>Advancement 2</v>
      </c>
      <c r="P34" s="24" t="str">
        <f>Data!Z$1</f>
        <v>Advancement 3</v>
      </c>
      <c r="Q34" s="25" t="str">
        <f>Data!AA$1</f>
        <v>Advancement 4</v>
      </c>
    </row>
    <row r="35" spans="1:17" x14ac:dyDescent="0.25">
      <c r="A35" s="15" t="s">
        <v>89</v>
      </c>
      <c r="B35" s="26">
        <f>AVERAGEIFS(Data!L$2:L$72,ethnicity,$A35)</f>
        <v>0.19514350000000003</v>
      </c>
      <c r="C35" s="26">
        <f>AVERAGEIFS(Data!M$2:M$72,ethnicity,$A35)</f>
        <v>0.10188616666666667</v>
      </c>
      <c r="D35" s="26">
        <f>AVERAGEIFS(Data!N$2:N$72,ethnicity,$A35)</f>
        <v>0</v>
      </c>
      <c r="E35" s="26">
        <f>AVERAGEIFS(Data!O$2:O$72,ethnicity,$A35)</f>
        <v>0.64137883333333334</v>
      </c>
      <c r="F35" s="26">
        <f>AVERAGEIFS(Data!P$2:P$72,ethnicity,$A35)</f>
        <v>3.0260333333333334E-2</v>
      </c>
      <c r="G35" s="26">
        <f>AVERAGEIFS(Data!Q$2:Q$72,ethnicity,$A35)</f>
        <v>0.107277</v>
      </c>
      <c r="H35" s="26">
        <f>AVERAGEIFS(Data!R$2:R$72,ethnicity,$A35)</f>
        <v>0.24477016666666665</v>
      </c>
      <c r="I35" s="26">
        <f>AVERAGEIFS(Data!S$2:S$72,ethnicity,$A35)</f>
        <v>3.5515833333333337E-2</v>
      </c>
      <c r="J35" s="26">
        <f>AVERAGEIFS(Data!T$2:T$72,ethnicity,$A35)</f>
        <v>0</v>
      </c>
      <c r="K35" s="26">
        <f>AVERAGEIFS(Data!U$2:U$72,ethnicity,$A35)</f>
        <v>0.79597949999999995</v>
      </c>
      <c r="L35" s="26">
        <f>AVERAGEIFS(Data!V$2:V$72,ethnicity,$A35)</f>
        <v>0.10705749999999999</v>
      </c>
      <c r="M35" s="26">
        <f>AVERAGEIFS(Data!W$2:W$72,ethnicity,$A35)</f>
        <v>0.30677366666666667</v>
      </c>
      <c r="N35" s="26">
        <f>AVERAGEIFS(Data!X$2:X$72,ethnicity,$A35)</f>
        <v>0.41826116666666663</v>
      </c>
      <c r="O35" s="26">
        <f>AVERAGEIFS(Data!Y$2:Y$72,ethnicity,$A35)</f>
        <v>0.37163250000000003</v>
      </c>
      <c r="P35" s="26">
        <f>AVERAGEIFS(Data!Z$2:Z$72,ethnicity,$A35)</f>
        <v>0.57641511111111121</v>
      </c>
      <c r="Q35" s="27">
        <f>AVERAGEIFS(Data!AA$2:AA$72,ethnicity,$A35)</f>
        <v>0.54532933333333333</v>
      </c>
    </row>
    <row r="36" spans="1:17" x14ac:dyDescent="0.25">
      <c r="A36" s="15" t="s">
        <v>77</v>
      </c>
      <c r="B36" s="26">
        <f>AVERAGEIFS(Data!L$2:L$72,ethnicity,$A36)</f>
        <v>0.29293206451612902</v>
      </c>
      <c r="C36" s="26">
        <f>AVERAGEIFS(Data!M$2:M$72,ethnicity,$A36)</f>
        <v>0.28087893548387094</v>
      </c>
      <c r="D36" s="26">
        <f>AVERAGEIFS(Data!N$2:N$72,ethnicity,$A36)</f>
        <v>2.6571354838709677E-2</v>
      </c>
      <c r="E36" s="26">
        <f>AVERAGEIFS(Data!O$2:O$72,ethnicity,$A36)</f>
        <v>0.62621719354838723</v>
      </c>
      <c r="F36" s="26">
        <f>AVERAGEIFS(Data!P$2:P$72,ethnicity,$A36)</f>
        <v>0.15341048387096773</v>
      </c>
      <c r="G36" s="26">
        <f>AVERAGEIFS(Data!Q$2:Q$72,ethnicity,$A36)</f>
        <v>0.20932709677419351</v>
      </c>
      <c r="H36" s="26">
        <f>AVERAGEIFS(Data!R$2:R$72,ethnicity,$A36)</f>
        <v>0.36019296774193543</v>
      </c>
      <c r="I36" s="26">
        <f>AVERAGEIFS(Data!S$2:S$72,ethnicity,$A36)</f>
        <v>0.31364464516129026</v>
      </c>
      <c r="J36" s="26">
        <f>AVERAGEIFS(Data!T$2:T$72,ethnicity,$A36)</f>
        <v>1.2247419354838709E-2</v>
      </c>
      <c r="K36" s="26">
        <f>AVERAGEIFS(Data!U$2:U$72,ethnicity,$A36)</f>
        <v>0.86491583870967736</v>
      </c>
      <c r="L36" s="26">
        <f>AVERAGEIFS(Data!V$2:V$72,ethnicity,$A36)</f>
        <v>0.37425509677419355</v>
      </c>
      <c r="M36" s="26">
        <f>AVERAGEIFS(Data!W$2:W$72,ethnicity,$A36)</f>
        <v>0.2963356129032258</v>
      </c>
      <c r="N36" s="26">
        <f>AVERAGEIFS(Data!X$2:X$72,ethnicity,$A36)</f>
        <v>0.4595746290322581</v>
      </c>
      <c r="O36" s="26">
        <f>AVERAGEIFS(Data!Y$2:Y$72,ethnicity,$A36)</f>
        <v>0.45354806451612906</v>
      </c>
      <c r="P36" s="26">
        <f>AVERAGEIFS(Data!Z$2:Z$72,ethnicity,$A36)</f>
        <v>0.56994072043010757</v>
      </c>
      <c r="Q36" s="27">
        <f>AVERAGEIFS(Data!AA$2:AA$72,ethnicity,$A36)</f>
        <v>0.56592301075268803</v>
      </c>
    </row>
    <row r="37" spans="1:17" x14ac:dyDescent="0.25">
      <c r="A37" s="15" t="s">
        <v>2</v>
      </c>
      <c r="B37" s="26">
        <f>AVERAGEIFS(Data!L$2:L$72,ethnicity,$A37)</f>
        <v>0.30830806666666671</v>
      </c>
      <c r="C37" s="26">
        <f>AVERAGEIFS(Data!M$2:M$72,ethnicity,$A37)</f>
        <v>0.30534159999999999</v>
      </c>
      <c r="D37" s="26">
        <f>AVERAGEIFS(Data!N$2:N$72,ethnicity,$A37)</f>
        <v>0.12240093333333332</v>
      </c>
      <c r="E37" s="26">
        <f>AVERAGEIFS(Data!O$2:O$72,ethnicity,$A37)</f>
        <v>0.49629226666666665</v>
      </c>
      <c r="F37" s="26">
        <f>AVERAGEIFS(Data!P$2:P$72,ethnicity,$A37)</f>
        <v>4.4710199999999999E-2</v>
      </c>
      <c r="G37" s="26">
        <f>AVERAGEIFS(Data!Q$2:Q$72,ethnicity,$A37)</f>
        <v>0.15208533333333335</v>
      </c>
      <c r="H37" s="26">
        <f>AVERAGEIFS(Data!R$2:R$72,ethnicity,$A37)</f>
        <v>0.56146739999999995</v>
      </c>
      <c r="I37" s="26">
        <f>AVERAGEIFS(Data!S$2:S$72,ethnicity,$A37)</f>
        <v>0.37887413333333336</v>
      </c>
      <c r="J37" s="26">
        <f>AVERAGEIFS(Data!T$2:T$72,ethnicity,$A37)</f>
        <v>0.13978466666666664</v>
      </c>
      <c r="K37" s="26">
        <f>AVERAGEIFS(Data!U$2:U$72,ethnicity,$A37)</f>
        <v>0.77736073333333333</v>
      </c>
      <c r="L37" s="26">
        <f>AVERAGEIFS(Data!V$2:V$72,ethnicity,$A37)</f>
        <v>0.25258453333333331</v>
      </c>
      <c r="M37" s="26">
        <f>AVERAGEIFS(Data!W$2:W$72,ethnicity,$A37)</f>
        <v>0.3960612</v>
      </c>
      <c r="N37" s="26">
        <f>AVERAGEIFS(Data!X$2:X$72,ethnicity,$A37)</f>
        <v>0.40230016666666668</v>
      </c>
      <c r="O37" s="26">
        <f>AVERAGEIFS(Data!Y$2:Y$72,ethnicity,$A37)</f>
        <v>0.40081693333333335</v>
      </c>
      <c r="P37" s="26">
        <f>AVERAGEIFS(Data!Z$2:Z$72,ethnicity,$A37)</f>
        <v>0.55083833333333332</v>
      </c>
      <c r="Q37" s="27">
        <f>AVERAGEIFS(Data!AA$2:AA$72,ethnicity,$A37)</f>
        <v>0.54984951111111102</v>
      </c>
    </row>
    <row r="38" spans="1:17" x14ac:dyDescent="0.25">
      <c r="A38" s="15" t="s">
        <v>88</v>
      </c>
      <c r="B38" s="26">
        <f>AVERAGEIFS(Data!L$2:L$72,ethnicity,$A38)</f>
        <v>0.19710245454545455</v>
      </c>
      <c r="C38" s="26">
        <f>AVERAGEIFS(Data!M$2:M$72,ethnicity,$A38)</f>
        <v>0.23937654545454545</v>
      </c>
      <c r="D38" s="26">
        <f>AVERAGEIFS(Data!N$2:N$72,ethnicity,$A38)</f>
        <v>7.6699090909090897E-2</v>
      </c>
      <c r="E38" s="26">
        <f>AVERAGEIFS(Data!O$2:O$72,ethnicity,$A38)</f>
        <v>0.53630372727272724</v>
      </c>
      <c r="F38" s="26">
        <f>AVERAGEIFS(Data!P$2:P$72,ethnicity,$A38)</f>
        <v>0.19409881818181818</v>
      </c>
      <c r="G38" s="26">
        <f>AVERAGEIFS(Data!Q$2:Q$72,ethnicity,$A38)</f>
        <v>0.28003754545454551</v>
      </c>
      <c r="H38" s="26">
        <f>AVERAGEIFS(Data!R$2:R$72,ethnicity,$A38)</f>
        <v>0.24132081818181819</v>
      </c>
      <c r="I38" s="26">
        <f>AVERAGEIFS(Data!S$2:S$72,ethnicity,$A38)</f>
        <v>0.24760299999999999</v>
      </c>
      <c r="J38" s="26">
        <f>AVERAGEIFS(Data!T$2:T$72,ethnicity,$A38)</f>
        <v>4.1866E-2</v>
      </c>
      <c r="K38" s="26">
        <f>AVERAGEIFS(Data!U$2:U$72,ethnicity,$A38)</f>
        <v>0.86893872727272725</v>
      </c>
      <c r="L38" s="26">
        <f>AVERAGEIFS(Data!V$2:V$72,ethnicity,$A38)</f>
        <v>0.35712172727272723</v>
      </c>
      <c r="M38" s="26">
        <f>AVERAGEIFS(Data!W$2:W$72,ethnicity,$A38)</f>
        <v>0.50471445454545449</v>
      </c>
      <c r="N38" s="26">
        <f>AVERAGEIFS(Data!X$2:X$72,ethnicity,$A38)</f>
        <v>0.36670309090909081</v>
      </c>
      <c r="O38" s="26">
        <f>AVERAGEIFS(Data!Y$2:Y$72,ethnicity,$A38)</f>
        <v>0.3878401363636364</v>
      </c>
      <c r="P38" s="26">
        <f>AVERAGEIFS(Data!Z$2:Z$72,ethnicity,$A38)</f>
        <v>0.48445621212121209</v>
      </c>
      <c r="Q38" s="27">
        <f>AVERAGEIFS(Data!AA$2:AA$72,ethnicity,$A38)</f>
        <v>0.4985475757575758</v>
      </c>
    </row>
    <row r="39" spans="1:17" x14ac:dyDescent="0.25">
      <c r="A39" s="16" t="s">
        <v>78</v>
      </c>
      <c r="B39" s="28">
        <f>AVERAGEIFS(Data!L$2:L$72,ethnicity,$A39)</f>
        <v>0.19249449999999999</v>
      </c>
      <c r="C39" s="28">
        <f>AVERAGEIFS(Data!M$2:M$72,ethnicity,$A39)</f>
        <v>0.16584537499999999</v>
      </c>
      <c r="D39" s="28">
        <f>AVERAGEIFS(Data!N$2:N$72,ethnicity,$A39)</f>
        <v>0.10037712500000001</v>
      </c>
      <c r="E39" s="28">
        <f>AVERAGEIFS(Data!O$2:O$72,ethnicity,$A39)</f>
        <v>0.63768424999999995</v>
      </c>
      <c r="F39" s="28">
        <f>AVERAGEIFS(Data!P$2:P$72,ethnicity,$A39)</f>
        <v>0.15318324999999997</v>
      </c>
      <c r="G39" s="28">
        <f>AVERAGEIFS(Data!Q$2:Q$72,ethnicity,$A39)</f>
        <v>0.21443799999999999</v>
      </c>
      <c r="H39" s="28">
        <f>AVERAGEIFS(Data!R$2:R$72,ethnicity,$A39)</f>
        <v>0.34266275000000002</v>
      </c>
      <c r="I39" s="28">
        <f>AVERAGEIFS(Data!S$2:S$72,ethnicity,$A39)</f>
        <v>0.24020725000000004</v>
      </c>
      <c r="J39" s="28">
        <f>AVERAGEIFS(Data!T$2:T$72,ethnicity,$A39)</f>
        <v>6.7940625000000004E-2</v>
      </c>
      <c r="K39" s="28">
        <f>AVERAGEIFS(Data!U$2:U$72,ethnicity,$A39)</f>
        <v>0.84293812500000009</v>
      </c>
      <c r="L39" s="28">
        <f>AVERAGEIFS(Data!V$2:V$72,ethnicity,$A39)</f>
        <v>0.55696950000000012</v>
      </c>
      <c r="M39" s="28">
        <f>AVERAGEIFS(Data!W$2:W$72,ethnicity,$A39)</f>
        <v>0.531557375</v>
      </c>
      <c r="N39" s="28">
        <f>AVERAGEIFS(Data!X$2:X$72,ethnicity,$A39)</f>
        <v>0.41508937500000004</v>
      </c>
      <c r="O39" s="28">
        <f>AVERAGEIFS(Data!Y$2:Y$72,ethnicity,$A39)</f>
        <v>0.40176481250000001</v>
      </c>
      <c r="P39" s="28">
        <f>AVERAGEIFS(Data!Z$2:Z$72,ethnicity,$A39)</f>
        <v>0.53858024999999998</v>
      </c>
      <c r="Q39" s="29">
        <f>AVERAGEIFS(Data!AA$2:AA$72,ethnicity,$A39)</f>
        <v>0.52969720833333322</v>
      </c>
    </row>
    <row r="40" spans="1:17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25">
      <c r="A41" s="11" t="s">
        <v>5</v>
      </c>
      <c r="B41" s="22" t="str">
        <f>Data!L$1</f>
        <v>3D æg/ɛg OF</v>
      </c>
      <c r="C41" s="22" t="str">
        <f>Data!M$1</f>
        <v>3D æg/eg OF</v>
      </c>
      <c r="D41" s="22" t="str">
        <f>Data!N$1</f>
        <v>3D æg/e OF</v>
      </c>
      <c r="E41" s="22" t="str">
        <f>Data!O$1</f>
        <v>3D ɛg/eg OF</v>
      </c>
      <c r="F41" s="22" t="str">
        <f>Data!P$1</f>
        <v>3D ɛg/e OF</v>
      </c>
      <c r="G41" s="22" t="str">
        <f>Data!Q$1</f>
        <v>3D eg/e OF</v>
      </c>
      <c r="H41" s="22" t="str">
        <f>Data!R$1</f>
        <v>2D æg/ɛg OF</v>
      </c>
      <c r="I41" s="22" t="str">
        <f>Data!S$1</f>
        <v>2D æg/eg OF</v>
      </c>
      <c r="J41" s="22" t="str">
        <f>Data!T$1</f>
        <v>2D æg/e OF</v>
      </c>
      <c r="K41" s="22" t="str">
        <f>Data!U$1</f>
        <v>2D ɛg/eg OF</v>
      </c>
      <c r="L41" s="22" t="str">
        <f>Data!V$1</f>
        <v>2D ɛg/e OF</v>
      </c>
      <c r="M41" s="22" t="str">
        <f>Data!W$1</f>
        <v>2D eg/e OF</v>
      </c>
      <c r="N41" s="22" t="str">
        <f>Data!X$1</f>
        <v>Advancement 1</v>
      </c>
      <c r="O41" s="22" t="str">
        <f>Data!Y$1</f>
        <v>Advancement 2</v>
      </c>
      <c r="P41" s="22" t="str">
        <f>Data!Z$1</f>
        <v>Advancement 3</v>
      </c>
      <c r="Q41" s="23" t="str">
        <f>Data!AA$1</f>
        <v>Advancement 4</v>
      </c>
    </row>
    <row r="42" spans="1:17" x14ac:dyDescent="0.25">
      <c r="A42" s="9">
        <v>1</v>
      </c>
      <c r="B42" s="17">
        <f>AVERAGEIFS(Data!L$2:L$72,generation,$A42)</f>
        <v>0.17869691666666668</v>
      </c>
      <c r="C42" s="17">
        <f>AVERAGEIFS(Data!M$2:M$72,generation,$A42)</f>
        <v>0.12009700000000001</v>
      </c>
      <c r="D42" s="17">
        <f>AVERAGEIFS(Data!N$2:N$72,generation,$A42)</f>
        <v>2.9086666666666667E-2</v>
      </c>
      <c r="E42" s="17">
        <f>AVERAGEIFS(Data!O$2:O$72,generation,$A42)</f>
        <v>0.55902766666666681</v>
      </c>
      <c r="F42" s="17">
        <f>AVERAGEIFS(Data!P$2:P$72,generation,$A42)</f>
        <v>2.9898083333333336E-2</v>
      </c>
      <c r="G42" s="17">
        <f>AVERAGEIFS(Data!Q$2:Q$72,generation,$A42)</f>
        <v>0.13972033333333334</v>
      </c>
      <c r="H42" s="17">
        <f>AVERAGEIFS(Data!R$2:R$72,generation,$A42)</f>
        <v>0.34486291666666674</v>
      </c>
      <c r="I42" s="17">
        <f>AVERAGEIFS(Data!S$2:S$72,generation,$A42)</f>
        <v>0.12192366666666665</v>
      </c>
      <c r="J42" s="17">
        <f>AVERAGEIFS(Data!T$2:T$72,generation,$A42)</f>
        <v>0</v>
      </c>
      <c r="K42" s="17">
        <f>AVERAGEIFS(Data!U$2:U$72,generation,$A42)</f>
        <v>0.76409666666666665</v>
      </c>
      <c r="L42" s="17">
        <f>AVERAGEIFS(Data!V$2:V$72,generation,$A42)</f>
        <v>0.20149399999999998</v>
      </c>
      <c r="M42" s="17">
        <f>AVERAGEIFS(Data!W$2:W$72,generation,$A42)</f>
        <v>0.42981108333333334</v>
      </c>
      <c r="N42" s="17">
        <f>AVERAGEIFS(Data!X$2:X$72,generation,$A42)</f>
        <v>0.36886229166666668</v>
      </c>
      <c r="O42" s="17">
        <f>AVERAGEIFS(Data!Y$2:Y$72,generation,$A42)</f>
        <v>0.33956233333333335</v>
      </c>
      <c r="P42" s="17">
        <f>AVERAGEIFS(Data!Z$2:Z$72,generation,$A42)</f>
        <v>0.53266808333333338</v>
      </c>
      <c r="Q42" s="18">
        <f>AVERAGEIFS(Data!AA$2:AA$72,generation,$A42)</f>
        <v>0.51313477777777772</v>
      </c>
    </row>
    <row r="43" spans="1:17" x14ac:dyDescent="0.25">
      <c r="A43" s="9">
        <v>2</v>
      </c>
      <c r="B43" s="17">
        <f>AVERAGEIFS(Data!L$2:L$72,generation,$A43)</f>
        <v>0.3521703571428571</v>
      </c>
      <c r="C43" s="17">
        <f>AVERAGEIFS(Data!M$2:M$72,generation,$A43)</f>
        <v>0.31278885714285709</v>
      </c>
      <c r="D43" s="17">
        <f>AVERAGEIFS(Data!N$2:N$72,generation,$A43)</f>
        <v>8.1213214285714291E-2</v>
      </c>
      <c r="E43" s="17">
        <f>AVERAGEIFS(Data!O$2:O$72,generation,$A43)</f>
        <v>0.61268217857142848</v>
      </c>
      <c r="F43" s="17">
        <f>AVERAGEIFS(Data!P$2:P$72,generation,$A43)</f>
        <v>0.12754203571428574</v>
      </c>
      <c r="G43" s="17">
        <f>AVERAGEIFS(Data!Q$2:Q$72,generation,$A43)</f>
        <v>0.17645271428571427</v>
      </c>
      <c r="H43" s="17">
        <f>AVERAGEIFS(Data!R$2:R$72,generation,$A43)</f>
        <v>0.5035241785714285</v>
      </c>
      <c r="I43" s="17">
        <f>AVERAGEIFS(Data!S$2:S$72,generation,$A43)</f>
        <v>0.41434850000000012</v>
      </c>
      <c r="J43" s="17">
        <f>AVERAGEIFS(Data!T$2:T$72,generation,$A43)</f>
        <v>8.2866000000000009E-2</v>
      </c>
      <c r="K43" s="17">
        <f>AVERAGEIFS(Data!U$2:U$72,generation,$A43)</f>
        <v>0.87927099999999991</v>
      </c>
      <c r="L43" s="17">
        <f>AVERAGEIFS(Data!V$2:V$72,generation,$A43)</f>
        <v>0.40284967857142862</v>
      </c>
      <c r="M43" s="17">
        <f>AVERAGEIFS(Data!W$2:W$72,generation,$A43)</f>
        <v>0.32863614285714282</v>
      </c>
      <c r="N43" s="17">
        <f>AVERAGEIFS(Data!X$2:X$72,generation,$A43)</f>
        <v>0.48242626785714277</v>
      </c>
      <c r="O43" s="17">
        <f>AVERAGEIFS(Data!Y$2:Y$72,generation,$A43)</f>
        <v>0.46273551785714284</v>
      </c>
      <c r="P43" s="17">
        <f>AVERAGEIFS(Data!Z$2:Z$72,generation,$A43)</f>
        <v>0.59613327380952374</v>
      </c>
      <c r="Q43" s="18">
        <f>AVERAGEIFS(Data!AA$2:AA$72,generation,$A43)</f>
        <v>0.58300610714285717</v>
      </c>
    </row>
    <row r="44" spans="1:17" x14ac:dyDescent="0.25">
      <c r="A44" s="10">
        <v>3</v>
      </c>
      <c r="B44" s="19">
        <f>AVERAGEIFS(Data!L$2:L$72,generation,$A44)</f>
        <v>0.21223632258064512</v>
      </c>
      <c r="C44" s="19">
        <f>AVERAGEIFS(Data!M$2:M$72,generation,$A44)</f>
        <v>0.24707551612903222</v>
      </c>
      <c r="D44" s="19">
        <f>AVERAGEIFS(Data!N$2:N$72,generation,$A44)</f>
        <v>5.4303967741935487E-2</v>
      </c>
      <c r="E44" s="19">
        <f>AVERAGEIFS(Data!O$2:O$72,generation,$A44)</f>
        <v>0.57557329032258064</v>
      </c>
      <c r="F44" s="19">
        <f>AVERAGEIFS(Data!P$2:P$72,generation,$A44)</f>
        <v>0.16253351612903227</v>
      </c>
      <c r="G44" s="19">
        <f>AVERAGEIFS(Data!Q$2:Q$72,generation,$A44)</f>
        <v>0.24492512903225808</v>
      </c>
      <c r="H44" s="19">
        <f>AVERAGEIFS(Data!R$2:R$72,generation,$A44)</f>
        <v>0.26501332258064508</v>
      </c>
      <c r="I44" s="19">
        <f>AVERAGEIFS(Data!S$2:S$72,generation,$A44)</f>
        <v>0.23224645161290325</v>
      </c>
      <c r="J44" s="19">
        <f>AVERAGEIFS(Data!T$2:T$72,generation,$A44)</f>
        <v>3.7427193548387097E-2</v>
      </c>
      <c r="K44" s="19">
        <f>AVERAGEIFS(Data!U$2:U$72,generation,$A44)</f>
        <v>0.83102458064516105</v>
      </c>
      <c r="L44" s="19">
        <f>AVERAGEIFS(Data!V$2:V$72,generation,$A44)</f>
        <v>0.34578699999999996</v>
      </c>
      <c r="M44" s="19">
        <f>AVERAGEIFS(Data!W$2:W$72,generation,$A44)</f>
        <v>0.40041087096774192</v>
      </c>
      <c r="N44" s="19">
        <f>AVERAGEIFS(Data!X$2:X$72,generation,$A44)</f>
        <v>0.39390480645161285</v>
      </c>
      <c r="O44" s="19">
        <f>AVERAGEIFS(Data!Y$2:Y$72,generation,$A44)</f>
        <v>0.41132440322580632</v>
      </c>
      <c r="P44" s="19">
        <f>AVERAGEIFS(Data!Z$2:Z$72,generation,$A44)</f>
        <v>0.51429482795698933</v>
      </c>
      <c r="Q44" s="20">
        <f>AVERAGEIFS(Data!AA$2:AA$72,generation,$A44)</f>
        <v>0.5259078924731182</v>
      </c>
    </row>
    <row r="45" spans="1:17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 x14ac:dyDescent="0.25">
      <c r="A46" s="11" t="s">
        <v>80</v>
      </c>
      <c r="B46" s="22" t="str">
        <f>Data!L$1</f>
        <v>3D æg/ɛg OF</v>
      </c>
      <c r="C46" s="22" t="str">
        <f>Data!M$1</f>
        <v>3D æg/eg OF</v>
      </c>
      <c r="D46" s="22" t="str">
        <f>Data!N$1</f>
        <v>3D æg/e OF</v>
      </c>
      <c r="E46" s="22" t="str">
        <f>Data!O$1</f>
        <v>3D ɛg/eg OF</v>
      </c>
      <c r="F46" s="22" t="str">
        <f>Data!P$1</f>
        <v>3D ɛg/e OF</v>
      </c>
      <c r="G46" s="22" t="str">
        <f>Data!Q$1</f>
        <v>3D eg/e OF</v>
      </c>
      <c r="H46" s="22" t="str">
        <f>Data!R$1</f>
        <v>2D æg/ɛg OF</v>
      </c>
      <c r="I46" s="22" t="str">
        <f>Data!S$1</f>
        <v>2D æg/eg OF</v>
      </c>
      <c r="J46" s="22" t="str">
        <f>Data!T$1</f>
        <v>2D æg/e OF</v>
      </c>
      <c r="K46" s="22" t="str">
        <f>Data!U$1</f>
        <v>2D ɛg/eg OF</v>
      </c>
      <c r="L46" s="22" t="str">
        <f>Data!V$1</f>
        <v>2D ɛg/e OF</v>
      </c>
      <c r="M46" s="22" t="str">
        <f>Data!W$1</f>
        <v>2D eg/e OF</v>
      </c>
      <c r="N46" s="22" t="str">
        <f>Data!X$1</f>
        <v>Advancement 1</v>
      </c>
      <c r="O46" s="22" t="str">
        <f>Data!Y$1</f>
        <v>Advancement 2</v>
      </c>
      <c r="P46" s="22" t="str">
        <f>Data!Z$1</f>
        <v>Advancement 3</v>
      </c>
      <c r="Q46" s="23" t="str">
        <f>Data!AA$1</f>
        <v>Advancement 4</v>
      </c>
    </row>
    <row r="47" spans="1:17" x14ac:dyDescent="0.25">
      <c r="A47" s="9">
        <v>1</v>
      </c>
      <c r="B47" s="17">
        <f>AVERAGEIFS(Data!L$2:L$72,regionality,$A47)</f>
        <v>0.31987140909090911</v>
      </c>
      <c r="C47" s="17">
        <f>AVERAGEIFS(Data!M$2:M$72,regionality,$A47)</f>
        <v>0.31836899999999996</v>
      </c>
      <c r="D47" s="17">
        <f>AVERAGEIFS(Data!N$2:N$72,regionality,$A47)</f>
        <v>8.3741272727272734E-2</v>
      </c>
      <c r="E47" s="17">
        <f>AVERAGEIFS(Data!O$2:O$72,regionality,$A47)</f>
        <v>0.5759335909090908</v>
      </c>
      <c r="F47" s="17">
        <f>AVERAGEIFS(Data!P$2:P$72,regionality,$A47)</f>
        <v>0.14735540909090908</v>
      </c>
      <c r="G47" s="17">
        <f>AVERAGEIFS(Data!Q$2:Q$72,regionality,$A47)</f>
        <v>0.20005118181818179</v>
      </c>
      <c r="H47" s="17">
        <f>AVERAGEIFS(Data!R$2:R$72,regionality,$A47)</f>
        <v>0.48430859090909095</v>
      </c>
      <c r="I47" s="17">
        <f>AVERAGEIFS(Data!S$2:S$72,regionality,$A47)</f>
        <v>0.43482836363636362</v>
      </c>
      <c r="J47" s="17">
        <f>AVERAGEIFS(Data!T$2:T$72,regionality,$A47)</f>
        <v>7.0173681818181829E-2</v>
      </c>
      <c r="K47" s="17">
        <f>AVERAGEIFS(Data!U$2:U$72,regionality,$A47)</f>
        <v>0.85564227272727256</v>
      </c>
      <c r="L47" s="17">
        <f>AVERAGEIFS(Data!V$2:V$72,regionality,$A47)</f>
        <v>0.44687140909090917</v>
      </c>
      <c r="M47" s="17">
        <f>AVERAGEIFS(Data!W$2:W$72,regionality,$A47)</f>
        <v>0.31887077272727277</v>
      </c>
      <c r="N47" s="17">
        <f>AVERAGEIFS(Data!X$2:X$72,regionality,$A47)</f>
        <v>0.44790249999999998</v>
      </c>
      <c r="O47" s="17">
        <f>AVERAGEIFS(Data!Y$2:Y$72,regionality,$A47)</f>
        <v>0.44715129545454546</v>
      </c>
      <c r="P47" s="17">
        <f>AVERAGEIFS(Data!Z$2:Z$72,regionality,$A47)</f>
        <v>0.56525127272727282</v>
      </c>
      <c r="Q47" s="18">
        <f>AVERAGEIFS(Data!AA$2:AA$72,regionality,$A47)</f>
        <v>0.56475046969696974</v>
      </c>
    </row>
    <row r="48" spans="1:17" x14ac:dyDescent="0.25">
      <c r="A48" s="9">
        <v>2</v>
      </c>
      <c r="B48" s="17">
        <f>AVERAGEIFS(Data!L$2:L$72,regionality,$A48)</f>
        <v>0.28417004761904757</v>
      </c>
      <c r="C48" s="17">
        <f>AVERAGEIFS(Data!M$2:M$72,regionality,$A48)</f>
        <v>0.24764709523809528</v>
      </c>
      <c r="D48" s="17">
        <f>AVERAGEIFS(Data!N$2:N$72,regionality,$A48)</f>
        <v>3.3196809523809524E-2</v>
      </c>
      <c r="E48" s="17">
        <f>AVERAGEIFS(Data!O$2:O$72,regionality,$A48)</f>
        <v>0.66457685714285719</v>
      </c>
      <c r="F48" s="17">
        <f>AVERAGEIFS(Data!P$2:P$72,regionality,$A48)</f>
        <v>0.11600723809523809</v>
      </c>
      <c r="G48" s="17">
        <f>AVERAGEIFS(Data!Q$2:Q$72,regionality,$A48)</f>
        <v>0.18671190476190472</v>
      </c>
      <c r="H48" s="17">
        <f>AVERAGEIFS(Data!R$2:R$72,regionality,$A48)</f>
        <v>0.33422576190476189</v>
      </c>
      <c r="I48" s="17">
        <f>AVERAGEIFS(Data!S$2:S$72,regionality,$A48)</f>
        <v>0.24402342857142859</v>
      </c>
      <c r="J48" s="17">
        <f>AVERAGEIFS(Data!T$2:T$72,regionality,$A48)</f>
        <v>3.3549761904761902E-2</v>
      </c>
      <c r="K48" s="17">
        <f>AVERAGEIFS(Data!U$2:U$72,regionality,$A48)</f>
        <v>0.87457090476190491</v>
      </c>
      <c r="L48" s="17">
        <f>AVERAGEIFS(Data!V$2:V$72,regionality,$A48)</f>
        <v>0.2552309047619048</v>
      </c>
      <c r="M48" s="17">
        <f>AVERAGEIFS(Data!W$2:W$72,regionality,$A48)</f>
        <v>0.2991388095238095</v>
      </c>
      <c r="N48" s="17">
        <f>AVERAGEIFS(Data!X$2:X$72,regionality,$A48)</f>
        <v>0.47437345238095247</v>
      </c>
      <c r="O48" s="17">
        <f>AVERAGEIFS(Data!Y$2:Y$72,regionality,$A48)</f>
        <v>0.45611197619047605</v>
      </c>
      <c r="P48" s="17">
        <f>AVERAGEIFS(Data!Z$2:Z$72,regionality,$A48)</f>
        <v>0.58734500000000001</v>
      </c>
      <c r="Q48" s="18">
        <f>AVERAGEIFS(Data!AA$2:AA$72,regionality,$A48)</f>
        <v>0.57517068253968251</v>
      </c>
    </row>
    <row r="49" spans="1:17" x14ac:dyDescent="0.25">
      <c r="A49" s="10">
        <v>2.5</v>
      </c>
      <c r="B49" s="19">
        <f>AVERAGEIFS(Data!L$2:L$72,regionality,$A49)</f>
        <v>0.20506820000000001</v>
      </c>
      <c r="C49" s="19">
        <f>AVERAGEIFS(Data!M$2:M$72,regionality,$A49)</f>
        <v>0.18887860000000001</v>
      </c>
      <c r="D49" s="19">
        <f>AVERAGEIFS(Data!N$2:N$72,regionality,$A49)</f>
        <v>6.1577080000000006E-2</v>
      </c>
      <c r="E49" s="19">
        <f>AVERAGEIFS(Data!O$2:O$72,regionality,$A49)</f>
        <v>0.52991667999999992</v>
      </c>
      <c r="F49" s="19">
        <f>AVERAGEIFS(Data!P$2:P$72,regionality,$A49)</f>
        <v>0.10818704</v>
      </c>
      <c r="G49" s="19">
        <f>AVERAGEIFS(Data!Q$2:Q$72,regionality,$A49)</f>
        <v>0.20641744000000004</v>
      </c>
      <c r="H49" s="19">
        <f>AVERAGEIFS(Data!R$2:R$72,regionality,$A49)</f>
        <v>0.33585747999999993</v>
      </c>
      <c r="I49" s="19">
        <f>AVERAGEIFS(Data!S$2:S$72,regionality,$A49)</f>
        <v>0.21541440000000001</v>
      </c>
      <c r="J49" s="19">
        <f>AVERAGEIFS(Data!T$2:T$72,regionality,$A49)</f>
        <v>4.9284999999999995E-2</v>
      </c>
      <c r="K49" s="19">
        <f>AVERAGEIFS(Data!U$2:U$72,regionality,$A49)</f>
        <v>0.80798811999999998</v>
      </c>
      <c r="L49" s="19">
        <f>AVERAGEIFS(Data!V$2:V$72,regionality,$A49)</f>
        <v>0.30597956000000004</v>
      </c>
      <c r="M49" s="19">
        <f>AVERAGEIFS(Data!W$2:W$72,regionality,$A49)</f>
        <v>0.46996707999999998</v>
      </c>
      <c r="N49" s="19">
        <f>AVERAGEIFS(Data!X$2:X$72,regionality,$A49)</f>
        <v>0.36749244000000003</v>
      </c>
      <c r="O49" s="19">
        <f>AVERAGEIFS(Data!Y$2:Y$72,regionality,$A49)</f>
        <v>0.35939764000000002</v>
      </c>
      <c r="P49" s="19">
        <f>AVERAGEIFS(Data!Z$2:Z$72,regionality,$A49)</f>
        <v>0.50952248</v>
      </c>
      <c r="Q49" s="20">
        <f>AVERAGEIFS(Data!AA$2:AA$72,regionality,$A49)</f>
        <v>0.50412594666666666</v>
      </c>
    </row>
    <row r="51" spans="1:17" x14ac:dyDescent="0.25">
      <c r="A51"/>
      <c r="B51" t="s">
        <v>134</v>
      </c>
      <c r="C51"/>
    </row>
    <row r="52" spans="1:17" x14ac:dyDescent="0.25">
      <c r="A52" s="1" t="s">
        <v>89</v>
      </c>
      <c r="B52" s="34">
        <v>6</v>
      </c>
      <c r="C52"/>
    </row>
    <row r="53" spans="1:17" x14ac:dyDescent="0.25">
      <c r="A53" s="31" t="s">
        <v>1</v>
      </c>
      <c r="B53" s="34">
        <v>5</v>
      </c>
      <c r="C53"/>
    </row>
    <row r="54" spans="1:17" x14ac:dyDescent="0.25">
      <c r="A54" s="32">
        <v>1</v>
      </c>
      <c r="B54" s="34">
        <v>3</v>
      </c>
      <c r="C54"/>
    </row>
    <row r="55" spans="1:17" x14ac:dyDescent="0.25">
      <c r="A55" s="33" t="s">
        <v>86</v>
      </c>
      <c r="B55" s="34">
        <v>3</v>
      </c>
      <c r="C55"/>
    </row>
    <row r="56" spans="1:17" x14ac:dyDescent="0.25">
      <c r="A56" s="32">
        <v>3</v>
      </c>
      <c r="B56" s="34">
        <v>2</v>
      </c>
      <c r="C56"/>
    </row>
    <row r="57" spans="1:17" x14ac:dyDescent="0.25">
      <c r="A57" s="33" t="s">
        <v>86</v>
      </c>
      <c r="B57" s="34">
        <v>2</v>
      </c>
      <c r="C57"/>
    </row>
    <row r="58" spans="1:17" x14ac:dyDescent="0.25">
      <c r="A58" s="31" t="s">
        <v>0</v>
      </c>
      <c r="B58" s="34">
        <v>1</v>
      </c>
      <c r="C58"/>
    </row>
    <row r="59" spans="1:17" x14ac:dyDescent="0.25">
      <c r="A59" s="32">
        <v>3</v>
      </c>
      <c r="B59" s="34">
        <v>1</v>
      </c>
      <c r="C59"/>
    </row>
    <row r="60" spans="1:17" x14ac:dyDescent="0.25">
      <c r="A60" s="33" t="s">
        <v>85</v>
      </c>
      <c r="B60" s="34">
        <v>1</v>
      </c>
      <c r="C60"/>
    </row>
    <row r="61" spans="1:17" x14ac:dyDescent="0.25">
      <c r="A61" s="1" t="s">
        <v>77</v>
      </c>
      <c r="B61" s="34">
        <v>31</v>
      </c>
      <c r="C61"/>
    </row>
    <row r="62" spans="1:17" x14ac:dyDescent="0.25">
      <c r="A62" s="31" t="s">
        <v>1</v>
      </c>
      <c r="B62" s="34">
        <v>18</v>
      </c>
      <c r="C62"/>
    </row>
    <row r="63" spans="1:17" x14ac:dyDescent="0.25">
      <c r="A63" s="32">
        <v>1</v>
      </c>
      <c r="B63" s="34">
        <v>2</v>
      </c>
      <c r="C63"/>
    </row>
    <row r="64" spans="1:17" x14ac:dyDescent="0.25">
      <c r="A64" s="33" t="s">
        <v>85</v>
      </c>
      <c r="B64" s="34">
        <v>2</v>
      </c>
      <c r="C64"/>
    </row>
    <row r="65" spans="1:3" x14ac:dyDescent="0.25">
      <c r="A65" s="32">
        <v>2</v>
      </c>
      <c r="B65" s="34">
        <v>8</v>
      </c>
      <c r="C65"/>
    </row>
    <row r="66" spans="1:3" x14ac:dyDescent="0.25">
      <c r="A66" s="33" t="s">
        <v>85</v>
      </c>
      <c r="B66" s="34">
        <v>3</v>
      </c>
      <c r="C66"/>
    </row>
    <row r="67" spans="1:3" x14ac:dyDescent="0.25">
      <c r="A67" s="33" t="s">
        <v>86</v>
      </c>
      <c r="B67" s="34">
        <v>5</v>
      </c>
      <c r="C67"/>
    </row>
    <row r="68" spans="1:3" x14ac:dyDescent="0.25">
      <c r="A68" s="32">
        <v>3</v>
      </c>
      <c r="B68" s="34">
        <v>8</v>
      </c>
      <c r="C68"/>
    </row>
    <row r="69" spans="1:3" x14ac:dyDescent="0.25">
      <c r="A69" s="33" t="s">
        <v>85</v>
      </c>
      <c r="B69" s="34">
        <v>3</v>
      </c>
    </row>
    <row r="70" spans="1:3" x14ac:dyDescent="0.25">
      <c r="A70" s="33" t="s">
        <v>86</v>
      </c>
      <c r="B70" s="34">
        <v>5</v>
      </c>
    </row>
    <row r="71" spans="1:3" x14ac:dyDescent="0.25">
      <c r="A71" s="31" t="s">
        <v>0</v>
      </c>
      <c r="B71" s="34">
        <v>13</v>
      </c>
    </row>
    <row r="72" spans="1:3" x14ac:dyDescent="0.25">
      <c r="A72" s="32">
        <v>1</v>
      </c>
      <c r="B72" s="34">
        <v>2</v>
      </c>
    </row>
    <row r="73" spans="1:3" x14ac:dyDescent="0.25">
      <c r="A73" s="33" t="s">
        <v>85</v>
      </c>
      <c r="B73" s="34">
        <v>2</v>
      </c>
    </row>
    <row r="74" spans="1:3" x14ac:dyDescent="0.25">
      <c r="A74" s="32">
        <v>2</v>
      </c>
      <c r="B74" s="34">
        <v>5</v>
      </c>
    </row>
    <row r="75" spans="1:3" x14ac:dyDescent="0.25">
      <c r="A75" s="33" t="s">
        <v>86</v>
      </c>
      <c r="B75" s="34">
        <v>5</v>
      </c>
    </row>
    <row r="76" spans="1:3" x14ac:dyDescent="0.25">
      <c r="A76" s="32">
        <v>3</v>
      </c>
      <c r="B76" s="34">
        <v>6</v>
      </c>
    </row>
    <row r="77" spans="1:3" x14ac:dyDescent="0.25">
      <c r="A77" s="33" t="s">
        <v>85</v>
      </c>
      <c r="B77" s="34">
        <v>1</v>
      </c>
    </row>
    <row r="78" spans="1:3" x14ac:dyDescent="0.25">
      <c r="A78" s="33" t="s">
        <v>86</v>
      </c>
      <c r="B78" s="34">
        <v>5</v>
      </c>
    </row>
    <row r="79" spans="1:3" x14ac:dyDescent="0.25">
      <c r="A79" s="1" t="s">
        <v>2</v>
      </c>
      <c r="B79" s="34">
        <v>15</v>
      </c>
    </row>
    <row r="80" spans="1:3" x14ac:dyDescent="0.25">
      <c r="A80" s="31" t="s">
        <v>1</v>
      </c>
      <c r="B80" s="34">
        <v>9</v>
      </c>
    </row>
    <row r="81" spans="1:2" x14ac:dyDescent="0.25">
      <c r="A81" s="32">
        <v>1</v>
      </c>
      <c r="B81" s="34">
        <v>3</v>
      </c>
    </row>
    <row r="82" spans="1:2" x14ac:dyDescent="0.25">
      <c r="A82" s="33" t="s">
        <v>85</v>
      </c>
      <c r="B82" s="34">
        <v>2</v>
      </c>
    </row>
    <row r="83" spans="1:2" x14ac:dyDescent="0.25">
      <c r="A83" s="33" t="s">
        <v>86</v>
      </c>
      <c r="B83" s="34">
        <v>1</v>
      </c>
    </row>
    <row r="84" spans="1:2" x14ac:dyDescent="0.25">
      <c r="A84" s="32">
        <v>2</v>
      </c>
      <c r="B84" s="34">
        <v>5</v>
      </c>
    </row>
    <row r="85" spans="1:2" x14ac:dyDescent="0.25">
      <c r="A85" s="33" t="s">
        <v>85</v>
      </c>
      <c r="B85" s="34">
        <v>1</v>
      </c>
    </row>
    <row r="86" spans="1:2" x14ac:dyDescent="0.25">
      <c r="A86" s="33" t="s">
        <v>86</v>
      </c>
      <c r="B86" s="34">
        <v>4</v>
      </c>
    </row>
    <row r="87" spans="1:2" x14ac:dyDescent="0.25">
      <c r="A87" s="32">
        <v>3</v>
      </c>
      <c r="B87" s="34">
        <v>1</v>
      </c>
    </row>
    <row r="88" spans="1:2" x14ac:dyDescent="0.25">
      <c r="A88" s="33" t="s">
        <v>85</v>
      </c>
      <c r="B88" s="34">
        <v>1</v>
      </c>
    </row>
    <row r="89" spans="1:2" x14ac:dyDescent="0.25">
      <c r="A89" s="31" t="s">
        <v>0</v>
      </c>
      <c r="B89" s="34">
        <v>6</v>
      </c>
    </row>
    <row r="90" spans="1:2" x14ac:dyDescent="0.25">
      <c r="A90" s="32">
        <v>1</v>
      </c>
      <c r="B90" s="34">
        <v>2</v>
      </c>
    </row>
    <row r="91" spans="1:2" x14ac:dyDescent="0.25">
      <c r="A91" s="33" t="s">
        <v>86</v>
      </c>
      <c r="B91" s="34">
        <v>2</v>
      </c>
    </row>
    <row r="92" spans="1:2" x14ac:dyDescent="0.25">
      <c r="A92" s="32">
        <v>2</v>
      </c>
      <c r="B92" s="34">
        <v>2</v>
      </c>
    </row>
    <row r="93" spans="1:2" x14ac:dyDescent="0.25">
      <c r="A93" s="33" t="s">
        <v>86</v>
      </c>
      <c r="B93" s="34">
        <v>2</v>
      </c>
    </row>
    <row r="94" spans="1:2" x14ac:dyDescent="0.25">
      <c r="A94" s="32">
        <v>3</v>
      </c>
      <c r="B94" s="34">
        <v>2</v>
      </c>
    </row>
    <row r="95" spans="1:2" x14ac:dyDescent="0.25">
      <c r="A95" s="33" t="s">
        <v>85</v>
      </c>
      <c r="B95" s="34">
        <v>1</v>
      </c>
    </row>
    <row r="96" spans="1:2" x14ac:dyDescent="0.25">
      <c r="A96" s="33" t="s">
        <v>86</v>
      </c>
      <c r="B96" s="34">
        <v>1</v>
      </c>
    </row>
    <row r="97" spans="1:2" x14ac:dyDescent="0.25">
      <c r="A97" s="1" t="s">
        <v>88</v>
      </c>
      <c r="B97" s="34">
        <v>11</v>
      </c>
    </row>
    <row r="98" spans="1:2" x14ac:dyDescent="0.25">
      <c r="A98" s="31" t="s">
        <v>1</v>
      </c>
      <c r="B98" s="34">
        <v>9</v>
      </c>
    </row>
    <row r="99" spans="1:2" x14ac:dyDescent="0.25">
      <c r="A99" s="32">
        <v>2</v>
      </c>
      <c r="B99" s="34">
        <v>3</v>
      </c>
    </row>
    <row r="100" spans="1:2" x14ac:dyDescent="0.25">
      <c r="A100" s="33" t="s">
        <v>87</v>
      </c>
      <c r="B100" s="34">
        <v>2</v>
      </c>
    </row>
    <row r="101" spans="1:2" x14ac:dyDescent="0.25">
      <c r="A101" s="33" t="s">
        <v>85</v>
      </c>
      <c r="B101" s="34">
        <v>1</v>
      </c>
    </row>
    <row r="102" spans="1:2" x14ac:dyDescent="0.25">
      <c r="A102" s="32">
        <v>3</v>
      </c>
      <c r="B102" s="34">
        <v>6</v>
      </c>
    </row>
    <row r="103" spans="1:2" x14ac:dyDescent="0.25">
      <c r="A103" s="33" t="s">
        <v>87</v>
      </c>
      <c r="B103" s="34">
        <v>5</v>
      </c>
    </row>
    <row r="104" spans="1:2" x14ac:dyDescent="0.25">
      <c r="A104" s="33" t="s">
        <v>85</v>
      </c>
      <c r="B104" s="34">
        <v>1</v>
      </c>
    </row>
    <row r="105" spans="1:2" x14ac:dyDescent="0.25">
      <c r="A105" s="31" t="s">
        <v>0</v>
      </c>
      <c r="B105" s="34">
        <v>2</v>
      </c>
    </row>
    <row r="106" spans="1:2" x14ac:dyDescent="0.25">
      <c r="A106" s="32">
        <v>3</v>
      </c>
      <c r="B106" s="34">
        <v>2</v>
      </c>
    </row>
    <row r="107" spans="1:2" x14ac:dyDescent="0.25">
      <c r="A107" s="33" t="s">
        <v>87</v>
      </c>
      <c r="B107" s="34">
        <v>2</v>
      </c>
    </row>
    <row r="108" spans="1:2" x14ac:dyDescent="0.25">
      <c r="A108" s="1" t="s">
        <v>78</v>
      </c>
      <c r="B108" s="34">
        <v>8</v>
      </c>
    </row>
    <row r="109" spans="1:2" x14ac:dyDescent="0.25">
      <c r="A109" s="31" t="s">
        <v>1</v>
      </c>
      <c r="B109" s="34">
        <v>4</v>
      </c>
    </row>
    <row r="110" spans="1:2" x14ac:dyDescent="0.25">
      <c r="A110" s="32">
        <v>2</v>
      </c>
      <c r="B110" s="34">
        <v>3</v>
      </c>
    </row>
    <row r="111" spans="1:2" x14ac:dyDescent="0.25">
      <c r="A111" s="33" t="s">
        <v>87</v>
      </c>
      <c r="B111" s="34">
        <v>3</v>
      </c>
    </row>
    <row r="112" spans="1:2" x14ac:dyDescent="0.25">
      <c r="A112" s="32">
        <v>3</v>
      </c>
      <c r="B112" s="34">
        <v>1</v>
      </c>
    </row>
    <row r="113" spans="1:2" x14ac:dyDescent="0.25">
      <c r="A113" s="33" t="s">
        <v>87</v>
      </c>
      <c r="B113" s="34">
        <v>1</v>
      </c>
    </row>
    <row r="114" spans="1:2" x14ac:dyDescent="0.25">
      <c r="A114" s="31" t="s">
        <v>0</v>
      </c>
      <c r="B114" s="34">
        <v>4</v>
      </c>
    </row>
    <row r="115" spans="1:2" x14ac:dyDescent="0.25">
      <c r="A115" s="32">
        <v>2</v>
      </c>
      <c r="B115" s="34">
        <v>2</v>
      </c>
    </row>
    <row r="116" spans="1:2" x14ac:dyDescent="0.25">
      <c r="A116" s="33" t="s">
        <v>87</v>
      </c>
      <c r="B116" s="34">
        <v>2</v>
      </c>
    </row>
    <row r="117" spans="1:2" x14ac:dyDescent="0.25">
      <c r="A117" s="32">
        <v>3</v>
      </c>
      <c r="B117" s="34">
        <v>2</v>
      </c>
    </row>
    <row r="118" spans="1:2" x14ac:dyDescent="0.25">
      <c r="A118" s="33" t="s">
        <v>87</v>
      </c>
      <c r="B118" s="34">
        <v>2</v>
      </c>
    </row>
    <row r="119" spans="1:2" x14ac:dyDescent="0.25">
      <c r="A119" s="1" t="s">
        <v>133</v>
      </c>
      <c r="B119" s="34">
        <v>71</v>
      </c>
    </row>
  </sheetData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Readme</vt:lpstr>
      <vt:lpstr>Data</vt:lpstr>
      <vt:lpstr>Summary</vt:lpstr>
      <vt:lpstr>city</vt:lpstr>
      <vt:lpstr>ethnicity</vt:lpstr>
      <vt:lpstr>generation</vt:lpstr>
      <vt:lpstr>NSS</vt:lpstr>
      <vt:lpstr>region</vt:lpstr>
      <vt:lpstr>regionality</vt:lpstr>
      <vt:lpstr>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Riebold</dc:creator>
  <cp:lastModifiedBy>John M. Riebold</cp:lastModifiedBy>
  <dcterms:created xsi:type="dcterms:W3CDTF">2014-05-11T21:43:21Z</dcterms:created>
  <dcterms:modified xsi:type="dcterms:W3CDTF">2015-06-06T19:02:20Z</dcterms:modified>
</cp:coreProperties>
</file>