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395" windowHeight="4935" activeTab="1"/>
  </bookViews>
  <sheets>
    <sheet name="Pebble Counts" sheetId="16" r:id="rId1"/>
    <sheet name="Slopes" sheetId="13" r:id="rId2"/>
    <sheet name="Bates1" sheetId="6" r:id="rId3"/>
    <sheet name="Head2" sheetId="8" r:id="rId4"/>
    <sheet name="Ball1" sheetId="12" r:id="rId5"/>
    <sheet name="Cow1" sheetId="15" r:id="rId6"/>
    <sheet name="LT1" sheetId="7" r:id="rId7"/>
  </sheets>
  <calcPr calcId="125725"/>
</workbook>
</file>

<file path=xl/calcChain.xml><?xml version="1.0" encoding="utf-8"?>
<calcChain xmlns="http://schemas.openxmlformats.org/spreadsheetml/2006/main">
  <c r="J16" i="13"/>
  <c r="C13" i="16"/>
  <c r="D4" s="1"/>
  <c r="C25"/>
  <c r="D16" s="1"/>
  <c r="C37"/>
  <c r="D28" s="1"/>
  <c r="C49"/>
  <c r="D40" s="1"/>
  <c r="C61"/>
  <c r="D52" s="1"/>
  <c r="F70" i="7"/>
  <c r="E70"/>
  <c r="F71"/>
  <c r="E71"/>
  <c r="D7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2"/>
  <c r="F67"/>
  <c r="F66"/>
  <c r="F65"/>
  <c r="F64"/>
  <c r="F63"/>
  <c r="F62"/>
  <c r="F61"/>
  <c r="F59"/>
  <c r="F53" s="1"/>
  <c r="F58"/>
  <c r="F57"/>
  <c r="F56"/>
  <c r="F55"/>
  <c r="F54"/>
  <c r="F68"/>
  <c r="F79" i="15"/>
  <c r="D79"/>
  <c r="F78"/>
  <c r="D78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2"/>
  <c r="F3"/>
  <c r="F4"/>
  <c r="F5"/>
  <c r="F6"/>
  <c r="F7"/>
  <c r="F8"/>
  <c r="F9"/>
  <c r="F10"/>
  <c r="F11"/>
  <c r="F12"/>
  <c r="D2"/>
  <c r="D3"/>
  <c r="D4"/>
  <c r="D5"/>
  <c r="D6"/>
  <c r="D7"/>
  <c r="D8"/>
  <c r="D9"/>
  <c r="D10"/>
  <c r="D11"/>
  <c r="D76"/>
  <c r="D69"/>
  <c r="D70"/>
  <c r="D71"/>
  <c r="D72"/>
  <c r="D73"/>
  <c r="E73" s="1"/>
  <c r="D74"/>
  <c r="D75"/>
  <c r="E75" s="1"/>
  <c r="D68"/>
  <c r="E68" s="1"/>
  <c r="D13"/>
  <c r="E13" s="1"/>
  <c r="D14"/>
  <c r="D15"/>
  <c r="E15" s="1"/>
  <c r="D16"/>
  <c r="D17"/>
  <c r="E17" s="1"/>
  <c r="D18"/>
  <c r="D19"/>
  <c r="E19" s="1"/>
  <c r="D20"/>
  <c r="D21"/>
  <c r="E21" s="1"/>
  <c r="D22"/>
  <c r="D23"/>
  <c r="E23" s="1"/>
  <c r="D24"/>
  <c r="D25"/>
  <c r="E25" s="1"/>
  <c r="D26"/>
  <c r="D27"/>
  <c r="E27" s="1"/>
  <c r="D28"/>
  <c r="D29"/>
  <c r="E29" s="1"/>
  <c r="D30"/>
  <c r="D31"/>
  <c r="E31" s="1"/>
  <c r="D32"/>
  <c r="D33"/>
  <c r="E33" s="1"/>
  <c r="D34"/>
  <c r="D35"/>
  <c r="E35" s="1"/>
  <c r="D36"/>
  <c r="D37"/>
  <c r="E37" s="1"/>
  <c r="D38"/>
  <c r="D39"/>
  <c r="E39" s="1"/>
  <c r="D40"/>
  <c r="D41"/>
  <c r="E41" s="1"/>
  <c r="D42"/>
  <c r="D43"/>
  <c r="E43" s="1"/>
  <c r="D44"/>
  <c r="D45"/>
  <c r="E45" s="1"/>
  <c r="D46"/>
  <c r="D47"/>
  <c r="E47" s="1"/>
  <c r="D48"/>
  <c r="D49"/>
  <c r="E49" s="1"/>
  <c r="D50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12"/>
  <c r="A20" i="13"/>
  <c r="G29"/>
  <c r="H25"/>
  <c r="G25"/>
  <c r="D13"/>
  <c r="F21"/>
  <c r="B16"/>
  <c r="C13"/>
  <c r="E21"/>
  <c r="A16"/>
  <c r="F41" i="12"/>
  <c r="E41"/>
  <c r="D41"/>
  <c r="F40"/>
  <c r="E40"/>
  <c r="D4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D31"/>
  <c r="D32"/>
  <c r="D33"/>
  <c r="D34"/>
  <c r="D35"/>
  <c r="D36"/>
  <c r="D37"/>
  <c r="D38"/>
  <c r="D30"/>
  <c r="D24"/>
  <c r="D25"/>
  <c r="D26"/>
  <c r="D27"/>
  <c r="D28"/>
  <c r="D29"/>
  <c r="D23"/>
  <c r="D31" i="8"/>
  <c r="D3" i="12"/>
  <c r="F3"/>
  <c r="D4"/>
  <c r="F4"/>
  <c r="D5"/>
  <c r="F5"/>
  <c r="D6"/>
  <c r="F6"/>
  <c r="D7"/>
  <c r="F7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F34"/>
  <c r="F23"/>
  <c r="F24"/>
  <c r="F25"/>
  <c r="F26"/>
  <c r="F27"/>
  <c r="F28"/>
  <c r="F29"/>
  <c r="F30"/>
  <c r="F31"/>
  <c r="F32"/>
  <c r="F33"/>
  <c r="F35"/>
  <c r="F36"/>
  <c r="F37"/>
  <c r="F38"/>
  <c r="F2"/>
  <c r="D2"/>
  <c r="F51" i="8"/>
  <c r="D51"/>
  <c r="F50"/>
  <c r="D5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2"/>
  <c r="D43"/>
  <c r="D44"/>
  <c r="D45"/>
  <c r="D46"/>
  <c r="D47"/>
  <c r="D48"/>
  <c r="D42"/>
  <c r="D37"/>
  <c r="D36"/>
  <c r="D35"/>
  <c r="D34"/>
  <c r="D33"/>
  <c r="D32"/>
  <c r="D3"/>
  <c r="D4"/>
  <c r="D5"/>
  <c r="D6"/>
  <c r="D7"/>
  <c r="D8"/>
  <c r="D9"/>
  <c r="D10"/>
  <c r="D11"/>
  <c r="D12"/>
  <c r="D13"/>
  <c r="D14"/>
  <c r="D15"/>
  <c r="D16"/>
  <c r="E50" s="1"/>
  <c r="D17"/>
  <c r="D18"/>
  <c r="D19"/>
  <c r="D20"/>
  <c r="D21"/>
  <c r="D22"/>
  <c r="D23"/>
  <c r="D24"/>
  <c r="D25"/>
  <c r="D26"/>
  <c r="D27"/>
  <c r="D28"/>
  <c r="D29"/>
  <c r="D30"/>
  <c r="D2"/>
  <c r="F56" i="6"/>
  <c r="F5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2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2"/>
  <c r="D56"/>
  <c r="D55"/>
  <c r="E55" s="1"/>
  <c r="D70" i="7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6"/>
  <c r="D25"/>
  <c r="D24"/>
  <c r="D23"/>
  <c r="D22"/>
  <c r="D21"/>
  <c r="D20"/>
  <c r="D19"/>
  <c r="D18"/>
  <c r="D17"/>
  <c r="D16"/>
  <c r="D15"/>
  <c r="D13"/>
  <c r="D12"/>
  <c r="D11"/>
  <c r="D10"/>
  <c r="D9"/>
  <c r="D8"/>
  <c r="D7"/>
  <c r="D6"/>
  <c r="D5"/>
  <c r="D4"/>
  <c r="D3"/>
  <c r="D2"/>
  <c r="E52" i="16" l="1"/>
  <c r="E28"/>
  <c r="E4"/>
  <c r="E40"/>
  <c r="E16"/>
  <c r="D60"/>
  <c r="D59"/>
  <c r="D58"/>
  <c r="D57"/>
  <c r="D56"/>
  <c r="D55"/>
  <c r="D54"/>
  <c r="D53"/>
  <c r="E53" s="1"/>
  <c r="D36"/>
  <c r="D35"/>
  <c r="D34"/>
  <c r="D33"/>
  <c r="D32"/>
  <c r="D31"/>
  <c r="D30"/>
  <c r="D29"/>
  <c r="E30" s="1"/>
  <c r="D12"/>
  <c r="D11"/>
  <c r="D10"/>
  <c r="D9"/>
  <c r="D8"/>
  <c r="D7"/>
  <c r="D6"/>
  <c r="D5"/>
  <c r="E5" s="1"/>
  <c r="D48"/>
  <c r="D47"/>
  <c r="D46"/>
  <c r="D45"/>
  <c r="D44"/>
  <c r="D43"/>
  <c r="D42"/>
  <c r="E48" s="1"/>
  <c r="D41"/>
  <c r="E42" s="1"/>
  <c r="D24"/>
  <c r="D23"/>
  <c r="D22"/>
  <c r="D21"/>
  <c r="D20"/>
  <c r="D19"/>
  <c r="D18"/>
  <c r="E19" s="1"/>
  <c r="D17"/>
  <c r="E17" s="1"/>
  <c r="D52" i="7"/>
  <c r="F49"/>
  <c r="D49"/>
  <c r="E14" s="1"/>
  <c r="F50"/>
  <c r="D50"/>
  <c r="D60"/>
  <c r="D68"/>
  <c r="D55"/>
  <c r="D57"/>
  <c r="D61"/>
  <c r="D63"/>
  <c r="D65"/>
  <c r="D67"/>
  <c r="F60"/>
  <c r="F52"/>
  <c r="D51"/>
  <c r="D53"/>
  <c r="D54"/>
  <c r="D56"/>
  <c r="D58"/>
  <c r="D59"/>
  <c r="E59" s="1"/>
  <c r="D62"/>
  <c r="D64"/>
  <c r="E64" s="1"/>
  <c r="D66"/>
  <c r="F51"/>
  <c r="E71" i="15"/>
  <c r="E74"/>
  <c r="E69"/>
  <c r="E11"/>
  <c r="E9"/>
  <c r="E7"/>
  <c r="E5"/>
  <c r="E3"/>
  <c r="E72"/>
  <c r="E70"/>
  <c r="E76"/>
  <c r="E78"/>
  <c r="E1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0"/>
  <c r="E8"/>
  <c r="E6"/>
  <c r="E4"/>
  <c r="E2"/>
  <c r="E79"/>
  <c r="E48" i="8"/>
  <c r="E46"/>
  <c r="E44"/>
  <c r="E42"/>
  <c r="E40"/>
  <c r="E38"/>
  <c r="E36"/>
  <c r="E34"/>
  <c r="E32"/>
  <c r="E30"/>
  <c r="E28"/>
  <c r="E26"/>
  <c r="E24"/>
  <c r="E22"/>
  <c r="E20"/>
  <c r="E18"/>
  <c r="E15"/>
  <c r="E13"/>
  <c r="E11"/>
  <c r="E9"/>
  <c r="E7"/>
  <c r="E5"/>
  <c r="E3"/>
  <c r="E51"/>
  <c r="E16"/>
  <c r="E2"/>
  <c r="E47"/>
  <c r="E45"/>
  <c r="E43"/>
  <c r="E41"/>
  <c r="E39"/>
  <c r="E37"/>
  <c r="E35"/>
  <c r="E33"/>
  <c r="E31"/>
  <c r="E29"/>
  <c r="E27"/>
  <c r="E25"/>
  <c r="E23"/>
  <c r="E21"/>
  <c r="E19"/>
  <c r="E17"/>
  <c r="E14"/>
  <c r="E12"/>
  <c r="E10"/>
  <c r="E8"/>
  <c r="E6"/>
  <c r="E4"/>
  <c r="D39"/>
  <c r="D41"/>
  <c r="D38"/>
  <c r="D40"/>
  <c r="E4" i="6"/>
  <c r="E56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E24" i="16" l="1"/>
  <c r="E22"/>
  <c r="E20"/>
  <c r="E18"/>
  <c r="E47"/>
  <c r="E45"/>
  <c r="E43"/>
  <c r="E41"/>
  <c r="E12"/>
  <c r="E10"/>
  <c r="E8"/>
  <c r="E6"/>
  <c r="E35"/>
  <c r="E33"/>
  <c r="E31"/>
  <c r="E29"/>
  <c r="E60"/>
  <c r="E58"/>
  <c r="E56"/>
  <c r="E54"/>
  <c r="E23"/>
  <c r="E21"/>
  <c r="E46"/>
  <c r="E44"/>
  <c r="E11"/>
  <c r="E9"/>
  <c r="E7"/>
  <c r="E36"/>
  <c r="E34"/>
  <c r="E32"/>
  <c r="E59"/>
  <c r="E57"/>
  <c r="E55"/>
  <c r="E66" i="7"/>
  <c r="E62"/>
  <c r="E58"/>
  <c r="E54"/>
  <c r="E51"/>
  <c r="E65"/>
  <c r="E61"/>
  <c r="E55"/>
  <c r="E60"/>
  <c r="E27"/>
  <c r="E47"/>
  <c r="E43"/>
  <c r="E39"/>
  <c r="E35"/>
  <c r="E31"/>
  <c r="E26"/>
  <c r="E22"/>
  <c r="E18"/>
  <c r="E13"/>
  <c r="E9"/>
  <c r="E5"/>
  <c r="E48"/>
  <c r="E44"/>
  <c r="E40"/>
  <c r="E36"/>
  <c r="E32"/>
  <c r="E28"/>
  <c r="E23"/>
  <c r="E19"/>
  <c r="E15"/>
  <c r="E10"/>
  <c r="E6"/>
  <c r="E56"/>
  <c r="E53"/>
  <c r="E67"/>
  <c r="E63"/>
  <c r="E57"/>
  <c r="E68"/>
  <c r="E50"/>
  <c r="E49"/>
  <c r="E52"/>
  <c r="E2"/>
  <c r="E45"/>
  <c r="E41"/>
  <c r="E37"/>
  <c r="E33"/>
  <c r="E29"/>
  <c r="E24"/>
  <c r="E20"/>
  <c r="E16"/>
  <c r="E11"/>
  <c r="E7"/>
  <c r="E3"/>
  <c r="E46"/>
  <c r="E42"/>
  <c r="E38"/>
  <c r="E34"/>
  <c r="E30"/>
  <c r="E25"/>
  <c r="E21"/>
  <c r="E17"/>
  <c r="E12"/>
  <c r="E8"/>
  <c r="E4"/>
  <c r="E2" i="12"/>
</calcChain>
</file>

<file path=xl/sharedStrings.xml><?xml version="1.0" encoding="utf-8"?>
<sst xmlns="http://schemas.openxmlformats.org/spreadsheetml/2006/main" count="206" uniqueCount="54">
  <si>
    <t>Comment</t>
  </si>
  <si>
    <t>Road</t>
  </si>
  <si>
    <t>Autolevel (1)</t>
  </si>
  <si>
    <t>Autolevel (2)</t>
  </si>
  <si>
    <t>Depression</t>
  </si>
  <si>
    <t>Autolevel (3)</t>
  </si>
  <si>
    <t>Water level RB</t>
  </si>
  <si>
    <t>Emergence trap</t>
  </si>
  <si>
    <t>Written as 4.676?</t>
  </si>
  <si>
    <t>Height relative to road (m)</t>
  </si>
  <si>
    <t>Rod Height (m)</t>
  </si>
  <si>
    <t>Distance (m)</t>
  </si>
  <si>
    <t>Height (translated)</t>
  </si>
  <si>
    <t>Right bank</t>
  </si>
  <si>
    <t>Distance from left (m)</t>
  </si>
  <si>
    <t>Top of Birm</t>
  </si>
  <si>
    <t>Water level Left bank</t>
  </si>
  <si>
    <t>Water level Right bank</t>
  </si>
  <si>
    <t>Thalweg</t>
  </si>
  <si>
    <t>Left bank</t>
  </si>
  <si>
    <t>Autolevel</t>
  </si>
  <si>
    <t>Watershed boundary</t>
  </si>
  <si>
    <t>Distance from left-most point (m)</t>
  </si>
  <si>
    <t>Autolevel (4)</t>
  </si>
  <si>
    <t>Height (relative)</t>
  </si>
  <si>
    <t>Ball1</t>
  </si>
  <si>
    <t>LT1</t>
  </si>
  <si>
    <t>Bates1</t>
  </si>
  <si>
    <t>Head2</t>
  </si>
  <si>
    <t>Height (m)</t>
  </si>
  <si>
    <t>slope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</si>
  <si>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</si>
  <si>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Cow1</t>
  </si>
  <si>
    <t>Straight line distance (m)</t>
  </si>
  <si>
    <t>Sinuousity</t>
  </si>
  <si>
    <t>&lt;10%</t>
  </si>
  <si>
    <t>New tape</t>
  </si>
  <si>
    <t>New tape, Water level LB</t>
  </si>
  <si>
    <t>Total</t>
  </si>
  <si>
    <t>512-1024</t>
  </si>
  <si>
    <t>256-512</t>
  </si>
  <si>
    <t>128-256</t>
  </si>
  <si>
    <t>64-128</t>
  </si>
  <si>
    <t>32-64</t>
  </si>
  <si>
    <t>16-32</t>
  </si>
  <si>
    <t>8-16</t>
  </si>
  <si>
    <t>4-8</t>
  </si>
  <si>
    <t>&lt;4</t>
  </si>
  <si>
    <t>Portion finer</t>
  </si>
  <si>
    <t>Portion in bin</t>
  </si>
  <si>
    <t>Number</t>
  </si>
  <si>
    <t>Class</t>
  </si>
  <si>
    <t>Sinuousity (reach)</t>
  </si>
  <si>
    <t>~0.001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</si>
</sst>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10" fontId="0" fillId="0" borderId="1" xfId="0" applyNumberFormat="1" applyBorder="1"/>
    <xf numFmtId="164" fontId="0" fillId="0" borderId="9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1"/>
    <xf numFmtId="0" fontId="2" fillId="0" borderId="0" xfId="1" applyNumberFormat="1"/>
    <xf numFmtId="0" fontId="2" fillId="0" borderId="0" xfId="1" quotePrefix="1" applyNumberFormat="1"/>
    <xf numFmtId="2" fontId="2" fillId="0" borderId="0" xfId="1" applyNumberFormat="1"/>
    <xf numFmtId="0" fontId="2" fillId="0" borderId="0" xfId="1" applyAlignment="1">
      <alignment horizontal="right"/>
    </xf>
    <xf numFmtId="14" fontId="2" fillId="0" borderId="0" xfId="1" applyNumberFormat="1"/>
    <xf numFmtId="0" fontId="0" fillId="0" borderId="0" xfId="0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674A4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6899224806201514E-2"/>
          <c:y val="7.6023608894168301E-2"/>
          <c:w val="0.8651771435547303"/>
          <c:h val="0.77290663228499989"/>
        </c:manualLayout>
      </c:layout>
      <c:scatterChart>
        <c:scatterStyle val="lineMarker"/>
        <c:ser>
          <c:idx val="0"/>
          <c:order val="0"/>
          <c:tx>
            <c:strRef>
              <c:f>'Pebble Counts'!$A$3</c:f>
              <c:strCache>
                <c:ptCount val="1"/>
                <c:pt idx="0">
                  <c:v>Bates1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'Pebble Counts'!$A$4:$A$12</c:f>
              <c:numCache>
                <c:formatCode>General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1.6</c:v>
                </c:pt>
                <c:pt idx="3">
                  <c:v>3.2</c:v>
                </c:pt>
                <c:pt idx="4">
                  <c:v>6.4</c:v>
                </c:pt>
                <c:pt idx="5">
                  <c:v>12.8</c:v>
                </c:pt>
                <c:pt idx="6">
                  <c:v>25.6</c:v>
                </c:pt>
                <c:pt idx="7">
                  <c:v>51.2</c:v>
                </c:pt>
                <c:pt idx="8">
                  <c:v>102.4</c:v>
                </c:pt>
              </c:numCache>
            </c:numRef>
          </c:xVal>
          <c:yVal>
            <c:numRef>
              <c:f>'Pebble Counts'!$E$4:$E$12</c:f>
              <c:numCache>
                <c:formatCode>General</c:formatCode>
                <c:ptCount val="9"/>
                <c:pt idx="0">
                  <c:v>0.2857142857142857</c:v>
                </c:pt>
                <c:pt idx="1">
                  <c:v>0.29523809523809524</c:v>
                </c:pt>
                <c:pt idx="2">
                  <c:v>0.31428571428571428</c:v>
                </c:pt>
                <c:pt idx="3">
                  <c:v>0.44761904761904758</c:v>
                </c:pt>
                <c:pt idx="4">
                  <c:v>0.60952380952380947</c:v>
                </c:pt>
                <c:pt idx="5">
                  <c:v>0.92380952380952375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ser>
          <c:idx val="1"/>
          <c:order val="1"/>
          <c:tx>
            <c:strRef>
              <c:f>'Pebble Counts'!$A$15</c:f>
              <c:strCache>
                <c:ptCount val="1"/>
                <c:pt idx="0">
                  <c:v>Head2</c:v>
                </c:pt>
              </c:strCache>
            </c:strRef>
          </c:tx>
          <c:spPr>
            <a:ln w="12700">
              <a:solidFill>
                <a:srgbClr val="FFC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c:spPr>
          </c:marker>
          <c:xVal>
            <c:numRef>
              <c:f>'Pebble Counts'!$A$16:$A$24</c:f>
              <c:numCache>
                <c:formatCode>General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1.6</c:v>
                </c:pt>
                <c:pt idx="3">
                  <c:v>3.2</c:v>
                </c:pt>
                <c:pt idx="4">
                  <c:v>6.4</c:v>
                </c:pt>
                <c:pt idx="5">
                  <c:v>12.8</c:v>
                </c:pt>
                <c:pt idx="6">
                  <c:v>25.6</c:v>
                </c:pt>
                <c:pt idx="7">
                  <c:v>51.2</c:v>
                </c:pt>
                <c:pt idx="8">
                  <c:v>102.4</c:v>
                </c:pt>
              </c:numCache>
            </c:numRef>
          </c:xVal>
          <c:yVal>
            <c:numRef>
              <c:f>'Pebble Counts'!$E$16:$E$24</c:f>
              <c:numCache>
                <c:formatCode>General</c:formatCode>
                <c:ptCount val="9"/>
                <c:pt idx="0">
                  <c:v>0.14814814814814814</c:v>
                </c:pt>
                <c:pt idx="1">
                  <c:v>0.22222222222222221</c:v>
                </c:pt>
                <c:pt idx="2">
                  <c:v>0.27777777777777779</c:v>
                </c:pt>
                <c:pt idx="3">
                  <c:v>0.33333333333333337</c:v>
                </c:pt>
                <c:pt idx="4">
                  <c:v>0.43518518518518523</c:v>
                </c:pt>
                <c:pt idx="5">
                  <c:v>0.75</c:v>
                </c:pt>
                <c:pt idx="6">
                  <c:v>0.93518518518518512</c:v>
                </c:pt>
                <c:pt idx="7">
                  <c:v>0.9907407407407407</c:v>
                </c:pt>
                <c:pt idx="8">
                  <c:v>1</c:v>
                </c:pt>
              </c:numCache>
            </c:numRef>
          </c:yVal>
        </c:ser>
        <c:ser>
          <c:idx val="2"/>
          <c:order val="2"/>
          <c:tx>
            <c:strRef>
              <c:f>'Pebble Counts'!$A$27</c:f>
              <c:strCache>
                <c:ptCount val="1"/>
                <c:pt idx="0">
                  <c:v>Ball1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'Pebble Counts'!$A$28:$A$36</c:f>
              <c:numCache>
                <c:formatCode>General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1.6</c:v>
                </c:pt>
                <c:pt idx="3">
                  <c:v>3.2</c:v>
                </c:pt>
                <c:pt idx="4">
                  <c:v>6.4</c:v>
                </c:pt>
                <c:pt idx="5">
                  <c:v>12.8</c:v>
                </c:pt>
                <c:pt idx="6">
                  <c:v>25.6</c:v>
                </c:pt>
                <c:pt idx="7">
                  <c:v>51.2</c:v>
                </c:pt>
                <c:pt idx="8">
                  <c:v>102.4</c:v>
                </c:pt>
              </c:numCache>
            </c:numRef>
          </c:xVal>
          <c:yVal>
            <c:numRef>
              <c:f>'Pebble Counts'!$E$28:$E$36</c:f>
              <c:numCache>
                <c:formatCode>General</c:formatCode>
                <c:ptCount val="9"/>
                <c:pt idx="0">
                  <c:v>0.19642857142857142</c:v>
                </c:pt>
                <c:pt idx="1">
                  <c:v>0.20535714285714285</c:v>
                </c:pt>
                <c:pt idx="2">
                  <c:v>0.23214285714285712</c:v>
                </c:pt>
                <c:pt idx="3">
                  <c:v>0.24999999999999997</c:v>
                </c:pt>
                <c:pt idx="4">
                  <c:v>0.3125</c:v>
                </c:pt>
                <c:pt idx="5">
                  <c:v>0.58035714285714279</c:v>
                </c:pt>
                <c:pt idx="6">
                  <c:v>0.8571428571428571</c:v>
                </c:pt>
                <c:pt idx="7">
                  <c:v>0.9821428571428571</c:v>
                </c:pt>
                <c:pt idx="8">
                  <c:v>1</c:v>
                </c:pt>
              </c:numCache>
            </c:numRef>
          </c:yVal>
        </c:ser>
        <c:ser>
          <c:idx val="3"/>
          <c:order val="3"/>
          <c:tx>
            <c:strRef>
              <c:f>'Pebble Counts'!$A$39</c:f>
              <c:strCache>
                <c:ptCount val="1"/>
                <c:pt idx="0">
                  <c:v>Cow1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'Pebble Counts'!$A$40:$A$48</c:f>
              <c:numCache>
                <c:formatCode>General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1.6</c:v>
                </c:pt>
                <c:pt idx="3">
                  <c:v>3.2</c:v>
                </c:pt>
                <c:pt idx="4">
                  <c:v>6.4</c:v>
                </c:pt>
                <c:pt idx="5">
                  <c:v>12.8</c:v>
                </c:pt>
                <c:pt idx="6">
                  <c:v>25.6</c:v>
                </c:pt>
                <c:pt idx="7">
                  <c:v>51.2</c:v>
                </c:pt>
                <c:pt idx="8">
                  <c:v>102.4</c:v>
                </c:pt>
              </c:numCache>
            </c:numRef>
          </c:xVal>
          <c:yVal>
            <c:numRef>
              <c:f>'Pebble Counts'!$E$40:$E$48</c:f>
              <c:numCache>
                <c:formatCode>General</c:formatCode>
                <c:ptCount val="9"/>
                <c:pt idx="0">
                  <c:v>0.10576923076923077</c:v>
                </c:pt>
                <c:pt idx="1">
                  <c:v>0.10576923076923077</c:v>
                </c:pt>
                <c:pt idx="2">
                  <c:v>0.125</c:v>
                </c:pt>
                <c:pt idx="3">
                  <c:v>0.25</c:v>
                </c:pt>
                <c:pt idx="4">
                  <c:v>0.44230769230769229</c:v>
                </c:pt>
                <c:pt idx="5">
                  <c:v>0.86538461538461542</c:v>
                </c:pt>
                <c:pt idx="6">
                  <c:v>0.96153846153846156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ser>
          <c:idx val="4"/>
          <c:order val="4"/>
          <c:tx>
            <c:strRef>
              <c:f>'Pebble Counts'!$A$51</c:f>
              <c:strCache>
                <c:ptCount val="1"/>
                <c:pt idx="0">
                  <c:v>LT1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'Pebble Counts'!$A$52:$A$60</c:f>
              <c:numCache>
                <c:formatCode>General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1.6</c:v>
                </c:pt>
                <c:pt idx="3">
                  <c:v>3.2</c:v>
                </c:pt>
                <c:pt idx="4">
                  <c:v>6.4</c:v>
                </c:pt>
                <c:pt idx="5">
                  <c:v>12.8</c:v>
                </c:pt>
                <c:pt idx="6">
                  <c:v>25.6</c:v>
                </c:pt>
                <c:pt idx="7">
                  <c:v>51.2</c:v>
                </c:pt>
                <c:pt idx="8">
                  <c:v>102.4</c:v>
                </c:pt>
              </c:numCache>
            </c:numRef>
          </c:xVal>
          <c:yVal>
            <c:numRef>
              <c:f>'Pebble Counts'!$E$52:$E$60</c:f>
              <c:numCache>
                <c:formatCode>General</c:formatCode>
                <c:ptCount val="9"/>
                <c:pt idx="0">
                  <c:v>4.3859649122807015E-2</c:v>
                </c:pt>
                <c:pt idx="1">
                  <c:v>6.1403508771929821E-2</c:v>
                </c:pt>
                <c:pt idx="2">
                  <c:v>0.12280701754385964</c:v>
                </c:pt>
                <c:pt idx="3">
                  <c:v>0.28947368421052633</c:v>
                </c:pt>
                <c:pt idx="4">
                  <c:v>0.47368421052631582</c:v>
                </c:pt>
                <c:pt idx="5">
                  <c:v>0.82456140350877194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99330688"/>
        <c:axId val="99341440"/>
      </c:scatterChart>
      <c:valAx>
        <c:axId val="99330688"/>
        <c:scaling>
          <c:logBase val="10"/>
          <c:orientation val="minMax"/>
          <c:max val="103"/>
        </c:scaling>
        <c:axPos val="b"/>
        <c:minorGridlines>
          <c:spPr>
            <a:ln w="3175"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Sediment size (cm)</a:t>
                </a:r>
              </a:p>
            </c:rich>
          </c:tx>
          <c:layout>
            <c:manualLayout>
              <c:xMode val="edge"/>
              <c:yMode val="edge"/>
              <c:x val="0.35658914728682189"/>
              <c:y val="0.93957360593083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41440"/>
        <c:crossesAt val="0"/>
        <c:crossBetween val="midCat"/>
        <c:majorUnit val="10"/>
      </c:valAx>
      <c:valAx>
        <c:axId val="99341440"/>
        <c:scaling>
          <c:orientation val="minMax"/>
          <c:max val="1"/>
          <c:min val="0"/>
        </c:scaling>
        <c:axPos val="l"/>
        <c:majorGridlines>
          <c:spPr>
            <a:ln w="3175">
              <a:solidFill>
                <a:schemeClr val="bg2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Portion finer</a:t>
                </a:r>
              </a:p>
            </c:rich>
          </c:tx>
          <c:layout>
            <c:manualLayout>
              <c:xMode val="edge"/>
              <c:yMode val="edge"/>
              <c:x val="2.2148394241417488E-3"/>
              <c:y val="0.3421061840954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330688"/>
        <c:crossesAt val="0.1"/>
        <c:crossBetween val="midCat"/>
        <c:majorUnit val="0.1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79568106312292353"/>
          <c:y val="0.42690150573283625"/>
          <c:w val="0.12986719683295408"/>
          <c:h val="0.31534435388558896"/>
        </c:manualLayout>
      </c:layout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Bates1!$D$1</c:f>
              <c:strCache>
                <c:ptCount val="1"/>
                <c:pt idx="0">
                  <c:v>Height relative to road (m)</c:v>
                </c:pt>
              </c:strCache>
            </c:strRef>
          </c:tx>
          <c:spPr>
            <a:ln>
              <a:solidFill>
                <a:srgbClr val="674A41"/>
              </a:solidFill>
            </a:ln>
          </c:spPr>
          <c:marker>
            <c:symbol val="diamond"/>
            <c:size val="3"/>
            <c:spPr>
              <a:solidFill>
                <a:srgbClr val="674A41"/>
              </a:solidFill>
            </c:spPr>
          </c:marker>
          <c:xVal>
            <c:numRef>
              <c:f>Bates1!$F$2:$F$54</c:f>
              <c:numCache>
                <c:formatCode>General</c:formatCode>
                <c:ptCount val="53"/>
                <c:pt idx="0">
                  <c:v>48</c:v>
                </c:pt>
                <c:pt idx="1">
                  <c:v>47</c:v>
                </c:pt>
                <c:pt idx="2">
                  <c:v>45</c:v>
                </c:pt>
                <c:pt idx="3">
                  <c:v>44</c:v>
                </c:pt>
                <c:pt idx="4">
                  <c:v>43</c:v>
                </c:pt>
                <c:pt idx="5">
                  <c:v>42</c:v>
                </c:pt>
                <c:pt idx="6">
                  <c:v>41</c:v>
                </c:pt>
                <c:pt idx="7">
                  <c:v>40</c:v>
                </c:pt>
                <c:pt idx="8">
                  <c:v>38</c:v>
                </c:pt>
                <c:pt idx="9">
                  <c:v>36</c:v>
                </c:pt>
                <c:pt idx="10">
                  <c:v>34</c:v>
                </c:pt>
                <c:pt idx="11">
                  <c:v>32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24</c:v>
                </c:pt>
                <c:pt idx="17">
                  <c:v>22</c:v>
                </c:pt>
                <c:pt idx="18">
                  <c:v>20</c:v>
                </c:pt>
                <c:pt idx="19">
                  <c:v>18</c:v>
                </c:pt>
                <c:pt idx="20">
                  <c:v>17.299999999999997</c:v>
                </c:pt>
                <c:pt idx="21">
                  <c:v>17</c:v>
                </c:pt>
                <c:pt idx="22">
                  <c:v>16.599999999999994</c:v>
                </c:pt>
                <c:pt idx="23">
                  <c:v>16.400000000000006</c:v>
                </c:pt>
                <c:pt idx="24">
                  <c:v>16.299999999999997</c:v>
                </c:pt>
                <c:pt idx="25">
                  <c:v>16.299999999999997</c:v>
                </c:pt>
                <c:pt idx="26">
                  <c:v>16.200000000000003</c:v>
                </c:pt>
                <c:pt idx="27">
                  <c:v>16</c:v>
                </c:pt>
                <c:pt idx="28">
                  <c:v>15.799999999999997</c:v>
                </c:pt>
                <c:pt idx="29">
                  <c:v>15.599999999999994</c:v>
                </c:pt>
                <c:pt idx="30">
                  <c:v>15.400000000000006</c:v>
                </c:pt>
                <c:pt idx="31">
                  <c:v>15.200000000000003</c:v>
                </c:pt>
                <c:pt idx="32">
                  <c:v>15</c:v>
                </c:pt>
                <c:pt idx="33">
                  <c:v>14.799999999999997</c:v>
                </c:pt>
                <c:pt idx="34">
                  <c:v>14.599999999999994</c:v>
                </c:pt>
                <c:pt idx="35">
                  <c:v>14.400000000000006</c:v>
                </c:pt>
                <c:pt idx="36">
                  <c:v>14.299999999999997</c:v>
                </c:pt>
                <c:pt idx="37">
                  <c:v>14</c:v>
                </c:pt>
                <c:pt idx="38">
                  <c:v>13.5</c:v>
                </c:pt>
                <c:pt idx="39">
                  <c:v>13</c:v>
                </c:pt>
                <c:pt idx="40">
                  <c:v>12.5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</c:numCache>
            </c:numRef>
          </c:xVal>
          <c:yVal>
            <c:numRef>
              <c:f>Bates1!$E$2:$E$54</c:f>
              <c:numCache>
                <c:formatCode>General</c:formatCode>
                <c:ptCount val="53"/>
                <c:pt idx="0">
                  <c:v>0.23999999999999977</c:v>
                </c:pt>
                <c:pt idx="1">
                  <c:v>0.69499999999999984</c:v>
                </c:pt>
                <c:pt idx="2">
                  <c:v>1.08</c:v>
                </c:pt>
                <c:pt idx="3">
                  <c:v>1.3399999999999999</c:v>
                </c:pt>
                <c:pt idx="4">
                  <c:v>1.4</c:v>
                </c:pt>
                <c:pt idx="5">
                  <c:v>1.2000000000000002</c:v>
                </c:pt>
                <c:pt idx="6">
                  <c:v>1.1200000000000001</c:v>
                </c:pt>
                <c:pt idx="7">
                  <c:v>0.91500000000000004</c:v>
                </c:pt>
                <c:pt idx="8">
                  <c:v>0.83499999999999996</c:v>
                </c:pt>
                <c:pt idx="9">
                  <c:v>0.79999999999999982</c:v>
                </c:pt>
                <c:pt idx="10">
                  <c:v>0.67999999999999972</c:v>
                </c:pt>
                <c:pt idx="11">
                  <c:v>0.58000000000000007</c:v>
                </c:pt>
                <c:pt idx="12">
                  <c:v>0.54999999999999982</c:v>
                </c:pt>
                <c:pt idx="13">
                  <c:v>0.32499999999999973</c:v>
                </c:pt>
                <c:pt idx="14">
                  <c:v>0.34999999999999964</c:v>
                </c:pt>
                <c:pt idx="15">
                  <c:v>0.43500000000000005</c:v>
                </c:pt>
                <c:pt idx="16">
                  <c:v>0.4099999999999997</c:v>
                </c:pt>
                <c:pt idx="17">
                  <c:v>0.45999999999999996</c:v>
                </c:pt>
                <c:pt idx="18">
                  <c:v>0.5</c:v>
                </c:pt>
                <c:pt idx="19">
                  <c:v>0.48499999999999988</c:v>
                </c:pt>
                <c:pt idx="20">
                  <c:v>0.47499999999999964</c:v>
                </c:pt>
                <c:pt idx="21">
                  <c:v>0.42499999999999982</c:v>
                </c:pt>
                <c:pt idx="22">
                  <c:v>0.31000000000000005</c:v>
                </c:pt>
                <c:pt idx="23">
                  <c:v>0.125</c:v>
                </c:pt>
                <c:pt idx="24">
                  <c:v>6.999999999999984E-2</c:v>
                </c:pt>
                <c:pt idx="25">
                  <c:v>6.999999999999984E-2</c:v>
                </c:pt>
                <c:pt idx="26">
                  <c:v>4.4999999999999929E-2</c:v>
                </c:pt>
                <c:pt idx="27">
                  <c:v>9.9999999999997868E-3</c:v>
                </c:pt>
                <c:pt idx="28">
                  <c:v>0</c:v>
                </c:pt>
                <c:pt idx="29">
                  <c:v>2.9999999999999805E-2</c:v>
                </c:pt>
                <c:pt idx="30">
                  <c:v>9.9999999999997868E-3</c:v>
                </c:pt>
                <c:pt idx="31">
                  <c:v>4.4999999999999929E-2</c:v>
                </c:pt>
                <c:pt idx="32">
                  <c:v>4.9999999999999822E-2</c:v>
                </c:pt>
                <c:pt idx="33">
                  <c:v>7.4999999999999734E-2</c:v>
                </c:pt>
                <c:pt idx="34">
                  <c:v>6.999999999999984E-2</c:v>
                </c:pt>
                <c:pt idx="35">
                  <c:v>8.4999999999999964E-2</c:v>
                </c:pt>
                <c:pt idx="36">
                  <c:v>0.34999999999999964</c:v>
                </c:pt>
                <c:pt idx="37">
                  <c:v>0.41999999999999993</c:v>
                </c:pt>
                <c:pt idx="38">
                  <c:v>0.43999999999999995</c:v>
                </c:pt>
                <c:pt idx="39">
                  <c:v>0.59999999999999964</c:v>
                </c:pt>
                <c:pt idx="40">
                  <c:v>0.75499999999999989</c:v>
                </c:pt>
                <c:pt idx="41">
                  <c:v>0.83499999999999996</c:v>
                </c:pt>
                <c:pt idx="42">
                  <c:v>0.99500000000000011</c:v>
                </c:pt>
                <c:pt idx="43">
                  <c:v>1.0149999999999997</c:v>
                </c:pt>
                <c:pt idx="44">
                  <c:v>1.0699999999999998</c:v>
                </c:pt>
                <c:pt idx="45">
                  <c:v>1.0549999999999997</c:v>
                </c:pt>
                <c:pt idx="46">
                  <c:v>1.2649999999999997</c:v>
                </c:pt>
                <c:pt idx="47">
                  <c:v>1.4550000000000001</c:v>
                </c:pt>
                <c:pt idx="48">
                  <c:v>1.5249999999999999</c:v>
                </c:pt>
                <c:pt idx="49">
                  <c:v>1.54</c:v>
                </c:pt>
                <c:pt idx="50">
                  <c:v>1.5449999999999999</c:v>
                </c:pt>
                <c:pt idx="51">
                  <c:v>1.6349999999999998</c:v>
                </c:pt>
              </c:numCache>
            </c:numRef>
          </c:yVal>
          <c:smooth val="1"/>
        </c:ser>
        <c:ser>
          <c:idx val="1"/>
          <c:order val="1"/>
          <c:tx>
            <c:v>Water level</c:v>
          </c:tx>
          <c:spPr>
            <a:ln>
              <a:solidFill>
                <a:srgbClr val="0070C0"/>
              </a:solidFill>
            </a:ln>
          </c:spP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xVal>
            <c:numRef>
              <c:f>Bates1!$F$55:$F$56</c:f>
              <c:numCache>
                <c:formatCode>General</c:formatCode>
                <c:ptCount val="2"/>
                <c:pt idx="0">
                  <c:v>16.299999999999997</c:v>
                </c:pt>
                <c:pt idx="1">
                  <c:v>14.599999999999994</c:v>
                </c:pt>
              </c:numCache>
            </c:numRef>
          </c:xVal>
          <c:yVal>
            <c:numRef>
              <c:f>Bates1!$E$55:$E$56</c:f>
              <c:numCache>
                <c:formatCode>General</c:formatCode>
                <c:ptCount val="2"/>
                <c:pt idx="0">
                  <c:v>6.999999999999984E-2</c:v>
                </c:pt>
                <c:pt idx="1">
                  <c:v>6.999999999999984E-2</c:v>
                </c:pt>
              </c:numCache>
            </c:numRef>
          </c:yVal>
          <c:smooth val="1"/>
        </c:ser>
        <c:axId val="80429440"/>
        <c:axId val="80846848"/>
      </c:scatterChart>
      <c:valAx>
        <c:axId val="80429440"/>
        <c:scaling>
          <c:orientation val="minMax"/>
          <c:max val="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left-most point (m)</a:t>
                </a:r>
              </a:p>
            </c:rich>
          </c:tx>
          <c:layout/>
        </c:title>
        <c:numFmt formatCode="General" sourceLinked="1"/>
        <c:tickLblPos val="nextTo"/>
        <c:crossAx val="80846848"/>
        <c:crosses val="autoZero"/>
        <c:crossBetween val="midCat"/>
      </c:valAx>
      <c:valAx>
        <c:axId val="80846848"/>
        <c:scaling>
          <c:orientation val="minMax"/>
          <c:max val="1.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General" sourceLinked="1"/>
        <c:tickLblPos val="nextTo"/>
        <c:crossAx val="80429440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Head2!$D$1</c:f>
              <c:strCache>
                <c:ptCount val="1"/>
                <c:pt idx="0">
                  <c:v>Height (relative)</c:v>
                </c:pt>
              </c:strCache>
            </c:strRef>
          </c:tx>
          <c:spPr>
            <a:ln>
              <a:solidFill>
                <a:srgbClr val="674A41"/>
              </a:solidFill>
            </a:ln>
          </c:spPr>
          <c:marker>
            <c:symbol val="diamond"/>
            <c:size val="3"/>
            <c:spPr>
              <a:solidFill>
                <a:srgbClr val="674A41"/>
              </a:solidFill>
            </c:spPr>
          </c:marker>
          <c:xVal>
            <c:numRef>
              <c:f>Head2!$F$2:$F$49</c:f>
              <c:numCache>
                <c:formatCode>General</c:formatCode>
                <c:ptCount val="48"/>
                <c:pt idx="0">
                  <c:v>66.2</c:v>
                </c:pt>
                <c:pt idx="1">
                  <c:v>65.2</c:v>
                </c:pt>
                <c:pt idx="2">
                  <c:v>63.2</c:v>
                </c:pt>
                <c:pt idx="3">
                  <c:v>61.2</c:v>
                </c:pt>
                <c:pt idx="4">
                  <c:v>58.2</c:v>
                </c:pt>
                <c:pt idx="5">
                  <c:v>56.2</c:v>
                </c:pt>
                <c:pt idx="6">
                  <c:v>55.2</c:v>
                </c:pt>
                <c:pt idx="7">
                  <c:v>54.2</c:v>
                </c:pt>
                <c:pt idx="8">
                  <c:v>53.6</c:v>
                </c:pt>
                <c:pt idx="9">
                  <c:v>53.2</c:v>
                </c:pt>
                <c:pt idx="10">
                  <c:v>52.400000000000006</c:v>
                </c:pt>
                <c:pt idx="11">
                  <c:v>51.800000000000004</c:v>
                </c:pt>
                <c:pt idx="12">
                  <c:v>51.1</c:v>
                </c:pt>
                <c:pt idx="13">
                  <c:v>50.6</c:v>
                </c:pt>
                <c:pt idx="14">
                  <c:v>50.2</c:v>
                </c:pt>
                <c:pt idx="15">
                  <c:v>49.6</c:v>
                </c:pt>
                <c:pt idx="16">
                  <c:v>49.300000000000004</c:v>
                </c:pt>
                <c:pt idx="17">
                  <c:v>49</c:v>
                </c:pt>
                <c:pt idx="18">
                  <c:v>48.5</c:v>
                </c:pt>
                <c:pt idx="19">
                  <c:v>48.2</c:v>
                </c:pt>
                <c:pt idx="20">
                  <c:v>47.800000000000004</c:v>
                </c:pt>
                <c:pt idx="21">
                  <c:v>47.2</c:v>
                </c:pt>
                <c:pt idx="22">
                  <c:v>46.2</c:v>
                </c:pt>
                <c:pt idx="23">
                  <c:v>45.2</c:v>
                </c:pt>
                <c:pt idx="24">
                  <c:v>43.2</c:v>
                </c:pt>
                <c:pt idx="25">
                  <c:v>41.2</c:v>
                </c:pt>
                <c:pt idx="26">
                  <c:v>39.200000000000003</c:v>
                </c:pt>
                <c:pt idx="27">
                  <c:v>37.200000000000003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34.200000000000003</c:v>
                </c:pt>
                <c:pt idx="31">
                  <c:v>33.200000000000003</c:v>
                </c:pt>
                <c:pt idx="32">
                  <c:v>32.200000000000003</c:v>
                </c:pt>
                <c:pt idx="33">
                  <c:v>32</c:v>
                </c:pt>
                <c:pt idx="34">
                  <c:v>31.200000000000003</c:v>
                </c:pt>
                <c:pt idx="35">
                  <c:v>26.200000000000003</c:v>
                </c:pt>
                <c:pt idx="36">
                  <c:v>26.200000000000003</c:v>
                </c:pt>
                <c:pt idx="37">
                  <c:v>21.200000000000003</c:v>
                </c:pt>
                <c:pt idx="38">
                  <c:v>16.200000000000003</c:v>
                </c:pt>
                <c:pt idx="39">
                  <c:v>11.200000000000003</c:v>
                </c:pt>
                <c:pt idx="40">
                  <c:v>11.200000000000003</c:v>
                </c:pt>
                <c:pt idx="41">
                  <c:v>6.2000000000000028</c:v>
                </c:pt>
                <c:pt idx="42">
                  <c:v>3.2000000000000028</c:v>
                </c:pt>
                <c:pt idx="43">
                  <c:v>2.2000000000000028</c:v>
                </c:pt>
                <c:pt idx="44">
                  <c:v>1.7000000000000028</c:v>
                </c:pt>
                <c:pt idx="45">
                  <c:v>1.2000000000000028</c:v>
                </c:pt>
                <c:pt idx="46">
                  <c:v>0</c:v>
                </c:pt>
              </c:numCache>
            </c:numRef>
          </c:xVal>
          <c:yVal>
            <c:numRef>
              <c:f>Head2!$E$2:$E$49</c:f>
              <c:numCache>
                <c:formatCode>0.000</c:formatCode>
                <c:ptCount val="48"/>
                <c:pt idx="0">
                  <c:v>5.2949999999999999</c:v>
                </c:pt>
                <c:pt idx="1">
                  <c:v>4.34</c:v>
                </c:pt>
                <c:pt idx="2">
                  <c:v>2.72</c:v>
                </c:pt>
                <c:pt idx="3">
                  <c:v>1.8600000000000003</c:v>
                </c:pt>
                <c:pt idx="4">
                  <c:v>0.91999999999999993</c:v>
                </c:pt>
                <c:pt idx="5">
                  <c:v>0.63999999999999968</c:v>
                </c:pt>
                <c:pt idx="6">
                  <c:v>0.53000000000000025</c:v>
                </c:pt>
                <c:pt idx="7">
                  <c:v>0.67999999999999972</c:v>
                </c:pt>
                <c:pt idx="8">
                  <c:v>0.58499999999999996</c:v>
                </c:pt>
                <c:pt idx="9">
                  <c:v>0.30499999999999972</c:v>
                </c:pt>
                <c:pt idx="10">
                  <c:v>0.21999999999999975</c:v>
                </c:pt>
                <c:pt idx="11">
                  <c:v>5.9999999999999609E-2</c:v>
                </c:pt>
                <c:pt idx="12">
                  <c:v>7.0000000000000284E-2</c:v>
                </c:pt>
                <c:pt idx="13">
                  <c:v>0</c:v>
                </c:pt>
                <c:pt idx="14">
                  <c:v>9.4999999999999751E-2</c:v>
                </c:pt>
                <c:pt idx="15">
                  <c:v>9.4999999999999751E-2</c:v>
                </c:pt>
                <c:pt idx="16">
                  <c:v>0.13499999999999979</c:v>
                </c:pt>
                <c:pt idx="17">
                  <c:v>0.53000000000000025</c:v>
                </c:pt>
                <c:pt idx="18">
                  <c:v>1.1849999999999996</c:v>
                </c:pt>
                <c:pt idx="19">
                  <c:v>1.6500000000000004</c:v>
                </c:pt>
                <c:pt idx="20">
                  <c:v>2.1</c:v>
                </c:pt>
                <c:pt idx="21">
                  <c:v>2.4449999999999998</c:v>
                </c:pt>
                <c:pt idx="22">
                  <c:v>2.93</c:v>
                </c:pt>
                <c:pt idx="23">
                  <c:v>3.2949999999999999</c:v>
                </c:pt>
                <c:pt idx="24">
                  <c:v>3.75</c:v>
                </c:pt>
                <c:pt idx="25">
                  <c:v>4.1149999999999993</c:v>
                </c:pt>
                <c:pt idx="26">
                  <c:v>4.1149999999999993</c:v>
                </c:pt>
                <c:pt idx="27">
                  <c:v>4.6749999999999998</c:v>
                </c:pt>
                <c:pt idx="28">
                  <c:v>4.9450000000000003</c:v>
                </c:pt>
                <c:pt idx="29">
                  <c:v>4.9450000000000003</c:v>
                </c:pt>
                <c:pt idx="30">
                  <c:v>5.0749999999999993</c:v>
                </c:pt>
                <c:pt idx="31">
                  <c:v>5.07</c:v>
                </c:pt>
                <c:pt idx="32">
                  <c:v>4.96</c:v>
                </c:pt>
                <c:pt idx="33">
                  <c:v>4.9800000000000004</c:v>
                </c:pt>
                <c:pt idx="34">
                  <c:v>5.35</c:v>
                </c:pt>
                <c:pt idx="35">
                  <c:v>6.65</c:v>
                </c:pt>
                <c:pt idx="36">
                  <c:v>6.65</c:v>
                </c:pt>
                <c:pt idx="37">
                  <c:v>8.120000000000001</c:v>
                </c:pt>
                <c:pt idx="38">
                  <c:v>9.4749999999999996</c:v>
                </c:pt>
                <c:pt idx="39">
                  <c:v>11.190000000000001</c:v>
                </c:pt>
                <c:pt idx="40">
                  <c:v>11.190000000000001</c:v>
                </c:pt>
                <c:pt idx="41">
                  <c:v>13.475000000000001</c:v>
                </c:pt>
                <c:pt idx="42">
                  <c:v>14.770000000000001</c:v>
                </c:pt>
                <c:pt idx="43">
                  <c:v>15.39</c:v>
                </c:pt>
                <c:pt idx="44">
                  <c:v>15.725000000000001</c:v>
                </c:pt>
                <c:pt idx="45">
                  <c:v>15.865000000000002</c:v>
                </c:pt>
                <c:pt idx="46">
                  <c:v>16.07</c:v>
                </c:pt>
              </c:numCache>
            </c:numRef>
          </c:yVal>
          <c:smooth val="1"/>
        </c:ser>
        <c:ser>
          <c:idx val="1"/>
          <c:order val="1"/>
          <c:tx>
            <c:v>Water level</c:v>
          </c:tx>
          <c:spPr>
            <a:ln>
              <a:solidFill>
                <a:srgbClr val="0070C0"/>
              </a:solidFill>
            </a:ln>
          </c:spP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xVal>
            <c:numRef>
              <c:f>Head2!$F$50:$F$51</c:f>
              <c:numCache>
                <c:formatCode>General</c:formatCode>
                <c:ptCount val="2"/>
                <c:pt idx="0">
                  <c:v>53.2</c:v>
                </c:pt>
                <c:pt idx="1">
                  <c:v>49.6</c:v>
                </c:pt>
              </c:numCache>
            </c:numRef>
          </c:xVal>
          <c:yVal>
            <c:numRef>
              <c:f>Head2!$E$50:$E$51</c:f>
              <c:numCache>
                <c:formatCode>0.000</c:formatCode>
                <c:ptCount val="2"/>
                <c:pt idx="0">
                  <c:v>0.30499999999999972</c:v>
                </c:pt>
                <c:pt idx="1">
                  <c:v>9.4999999999999751E-2</c:v>
                </c:pt>
              </c:numCache>
            </c:numRef>
          </c:yVal>
          <c:smooth val="1"/>
        </c:ser>
        <c:axId val="95926528"/>
        <c:axId val="99648640"/>
      </c:scatterChart>
      <c:valAx>
        <c:axId val="9592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left-most point (m)</a:t>
                </a:r>
              </a:p>
            </c:rich>
          </c:tx>
          <c:layout/>
        </c:title>
        <c:numFmt formatCode="General" sourceLinked="1"/>
        <c:tickLblPos val="nextTo"/>
        <c:crossAx val="99648640"/>
        <c:crosses val="autoZero"/>
        <c:crossBetween val="midCat"/>
      </c:valAx>
      <c:valAx>
        <c:axId val="9964864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0.000" sourceLinked="1"/>
        <c:tickLblPos val="nextTo"/>
        <c:crossAx val="95926528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Ball1!$D$1</c:f>
              <c:strCache>
                <c:ptCount val="1"/>
                <c:pt idx="0">
                  <c:v>Height (relative)</c:v>
                </c:pt>
              </c:strCache>
            </c:strRef>
          </c:tx>
          <c:spPr>
            <a:ln>
              <a:solidFill>
                <a:srgbClr val="674A41"/>
              </a:solidFill>
            </a:ln>
          </c:spPr>
          <c:marker>
            <c:symbol val="diamond"/>
            <c:size val="3"/>
            <c:spPr>
              <a:solidFill>
                <a:srgbClr val="674A41"/>
              </a:solidFill>
            </c:spPr>
          </c:marker>
          <c:xVal>
            <c:numRef>
              <c:f>Ball1!$F$2:$F$39</c:f>
              <c:numCache>
                <c:formatCode>General</c:formatCode>
                <c:ptCount val="38"/>
                <c:pt idx="0">
                  <c:v>95</c:v>
                </c:pt>
                <c:pt idx="1">
                  <c:v>94</c:v>
                </c:pt>
                <c:pt idx="2">
                  <c:v>92.8</c:v>
                </c:pt>
                <c:pt idx="3">
                  <c:v>92.2</c:v>
                </c:pt>
                <c:pt idx="4">
                  <c:v>91.6</c:v>
                </c:pt>
                <c:pt idx="5">
                  <c:v>89.6</c:v>
                </c:pt>
                <c:pt idx="6">
                  <c:v>89.1</c:v>
                </c:pt>
                <c:pt idx="7">
                  <c:v>88.6</c:v>
                </c:pt>
                <c:pt idx="8">
                  <c:v>88.2</c:v>
                </c:pt>
                <c:pt idx="9">
                  <c:v>87.5</c:v>
                </c:pt>
                <c:pt idx="10">
                  <c:v>86.9</c:v>
                </c:pt>
                <c:pt idx="11">
                  <c:v>86</c:v>
                </c:pt>
                <c:pt idx="12">
                  <c:v>85.1</c:v>
                </c:pt>
                <c:pt idx="13">
                  <c:v>84.7</c:v>
                </c:pt>
                <c:pt idx="14">
                  <c:v>83</c:v>
                </c:pt>
                <c:pt idx="15">
                  <c:v>81</c:v>
                </c:pt>
                <c:pt idx="16">
                  <c:v>79</c:v>
                </c:pt>
                <c:pt idx="17">
                  <c:v>76</c:v>
                </c:pt>
                <c:pt idx="18">
                  <c:v>70</c:v>
                </c:pt>
                <c:pt idx="19">
                  <c:v>65</c:v>
                </c:pt>
                <c:pt idx="20">
                  <c:v>60</c:v>
                </c:pt>
                <c:pt idx="21">
                  <c:v>60</c:v>
                </c:pt>
                <c:pt idx="22">
                  <c:v>57.6</c:v>
                </c:pt>
                <c:pt idx="23">
                  <c:v>55</c:v>
                </c:pt>
                <c:pt idx="24">
                  <c:v>50</c:v>
                </c:pt>
                <c:pt idx="25">
                  <c:v>45</c:v>
                </c:pt>
                <c:pt idx="26">
                  <c:v>40</c:v>
                </c:pt>
                <c:pt idx="27">
                  <c:v>35</c:v>
                </c:pt>
                <c:pt idx="28">
                  <c:v>35</c:v>
                </c:pt>
                <c:pt idx="29">
                  <c:v>29.5</c:v>
                </c:pt>
                <c:pt idx="30">
                  <c:v>25</c:v>
                </c:pt>
                <c:pt idx="31">
                  <c:v>20</c:v>
                </c:pt>
                <c:pt idx="32">
                  <c:v>17.200000000000003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</c:numCache>
            </c:numRef>
          </c:xVal>
          <c:yVal>
            <c:numRef>
              <c:f>Ball1!$E$2:$E$39</c:f>
              <c:numCache>
                <c:formatCode>0.000</c:formatCode>
                <c:ptCount val="38"/>
                <c:pt idx="0">
                  <c:v>2.605</c:v>
                </c:pt>
                <c:pt idx="1">
                  <c:v>1.9649999999999999</c:v>
                </c:pt>
                <c:pt idx="2">
                  <c:v>1.0150000000000001</c:v>
                </c:pt>
                <c:pt idx="3">
                  <c:v>0.38499999999999979</c:v>
                </c:pt>
                <c:pt idx="4">
                  <c:v>0.36499999999999977</c:v>
                </c:pt>
                <c:pt idx="5">
                  <c:v>0.14500000000000002</c:v>
                </c:pt>
                <c:pt idx="6">
                  <c:v>2.0000000000000018E-2</c:v>
                </c:pt>
                <c:pt idx="7">
                  <c:v>0.12000000000000011</c:v>
                </c:pt>
                <c:pt idx="8">
                  <c:v>0</c:v>
                </c:pt>
                <c:pt idx="9">
                  <c:v>0.16500000000000004</c:v>
                </c:pt>
                <c:pt idx="10">
                  <c:v>0.36499999999999977</c:v>
                </c:pt>
                <c:pt idx="11">
                  <c:v>0.48999999999999977</c:v>
                </c:pt>
                <c:pt idx="12">
                  <c:v>0.82500000000000018</c:v>
                </c:pt>
                <c:pt idx="13">
                  <c:v>1.0649999999999999</c:v>
                </c:pt>
                <c:pt idx="14">
                  <c:v>1.325</c:v>
                </c:pt>
                <c:pt idx="15">
                  <c:v>1.325</c:v>
                </c:pt>
                <c:pt idx="16">
                  <c:v>1.605</c:v>
                </c:pt>
                <c:pt idx="17">
                  <c:v>1.9749999999999999</c:v>
                </c:pt>
                <c:pt idx="18">
                  <c:v>1.91</c:v>
                </c:pt>
                <c:pt idx="19">
                  <c:v>1.71</c:v>
                </c:pt>
                <c:pt idx="20">
                  <c:v>1.4949999999999999</c:v>
                </c:pt>
                <c:pt idx="21">
                  <c:v>1.4949999999999999</c:v>
                </c:pt>
                <c:pt idx="22">
                  <c:v>1.6749999999999998</c:v>
                </c:pt>
                <c:pt idx="23">
                  <c:v>1.7849999999999999</c:v>
                </c:pt>
                <c:pt idx="24">
                  <c:v>1.7</c:v>
                </c:pt>
                <c:pt idx="25">
                  <c:v>1.95</c:v>
                </c:pt>
                <c:pt idx="26">
                  <c:v>2.085</c:v>
                </c:pt>
                <c:pt idx="27">
                  <c:v>1.8599999999999999</c:v>
                </c:pt>
                <c:pt idx="28">
                  <c:v>1.8599999999999999</c:v>
                </c:pt>
                <c:pt idx="29">
                  <c:v>1.7599999999999998</c:v>
                </c:pt>
                <c:pt idx="30">
                  <c:v>1.5899999999999999</c:v>
                </c:pt>
                <c:pt idx="31">
                  <c:v>1.5149999999999999</c:v>
                </c:pt>
                <c:pt idx="32">
                  <c:v>1.2599999999999998</c:v>
                </c:pt>
                <c:pt idx="33">
                  <c:v>1.41</c:v>
                </c:pt>
                <c:pt idx="34">
                  <c:v>1.3149999999999997</c:v>
                </c:pt>
                <c:pt idx="35">
                  <c:v>1.42</c:v>
                </c:pt>
                <c:pt idx="36">
                  <c:v>1.4749999999999999</c:v>
                </c:pt>
              </c:numCache>
            </c:numRef>
          </c:yVal>
          <c:smooth val="1"/>
        </c:ser>
        <c:ser>
          <c:idx val="1"/>
          <c:order val="1"/>
          <c:tx>
            <c:v>Water level</c:v>
          </c:tx>
          <c:spPr>
            <a:ln>
              <a:solidFill>
                <a:srgbClr val="0070C0"/>
              </a:solidFill>
            </a:ln>
          </c:spP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xVal>
            <c:numRef>
              <c:f>Ball1!$F$40:$F$41</c:f>
              <c:numCache>
                <c:formatCode>General</c:formatCode>
                <c:ptCount val="2"/>
                <c:pt idx="0">
                  <c:v>91.6</c:v>
                </c:pt>
                <c:pt idx="1">
                  <c:v>86.9</c:v>
                </c:pt>
              </c:numCache>
            </c:numRef>
          </c:xVal>
          <c:yVal>
            <c:numRef>
              <c:f>Ball1!$E$40:$E$41</c:f>
              <c:numCache>
                <c:formatCode>0.000</c:formatCode>
                <c:ptCount val="2"/>
                <c:pt idx="0">
                  <c:v>0.36499999999999977</c:v>
                </c:pt>
                <c:pt idx="1">
                  <c:v>0.36499999999999977</c:v>
                </c:pt>
              </c:numCache>
            </c:numRef>
          </c:yVal>
          <c:smooth val="1"/>
        </c:ser>
        <c:axId val="78427648"/>
        <c:axId val="78429568"/>
      </c:scatterChart>
      <c:valAx>
        <c:axId val="7842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left-most point (m)</a:t>
                </a:r>
              </a:p>
            </c:rich>
          </c:tx>
          <c:layout/>
        </c:title>
        <c:numFmt formatCode="General" sourceLinked="1"/>
        <c:tickLblPos val="nextTo"/>
        <c:crossAx val="78429568"/>
        <c:crosses val="autoZero"/>
        <c:crossBetween val="midCat"/>
      </c:valAx>
      <c:valAx>
        <c:axId val="78429568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0.000" sourceLinked="1"/>
        <c:tickLblPos val="nextTo"/>
        <c:crossAx val="78427648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'Cow1'!$D$1</c:f>
              <c:strCache>
                <c:ptCount val="1"/>
                <c:pt idx="0">
                  <c:v>Height (relative)</c:v>
                </c:pt>
              </c:strCache>
            </c:strRef>
          </c:tx>
          <c:spPr>
            <a:ln>
              <a:solidFill>
                <a:srgbClr val="674A41"/>
              </a:solidFill>
            </a:ln>
          </c:spPr>
          <c:marker>
            <c:symbol val="diamond"/>
            <c:size val="3"/>
            <c:spPr>
              <a:solidFill>
                <a:srgbClr val="674A41"/>
              </a:solidFill>
            </c:spPr>
          </c:marker>
          <c:xVal>
            <c:numRef>
              <c:f>'Cow1'!$F$2:$F$76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30</c:v>
                </c:pt>
                <c:pt idx="19">
                  <c:v>35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50.6</c:v>
                </c:pt>
                <c:pt idx="32">
                  <c:v>51</c:v>
                </c:pt>
                <c:pt idx="33">
                  <c:v>51.4</c:v>
                </c:pt>
                <c:pt idx="34">
                  <c:v>51.5</c:v>
                </c:pt>
                <c:pt idx="35">
                  <c:v>51.7</c:v>
                </c:pt>
                <c:pt idx="36">
                  <c:v>52.3</c:v>
                </c:pt>
                <c:pt idx="37">
                  <c:v>53</c:v>
                </c:pt>
                <c:pt idx="38">
                  <c:v>53.5</c:v>
                </c:pt>
                <c:pt idx="39">
                  <c:v>53.85</c:v>
                </c:pt>
                <c:pt idx="40">
                  <c:v>54</c:v>
                </c:pt>
                <c:pt idx="41">
                  <c:v>54.6</c:v>
                </c:pt>
                <c:pt idx="42">
                  <c:v>55.3</c:v>
                </c:pt>
                <c:pt idx="43">
                  <c:v>55.9</c:v>
                </c:pt>
                <c:pt idx="44">
                  <c:v>56.5</c:v>
                </c:pt>
                <c:pt idx="45">
                  <c:v>56.9</c:v>
                </c:pt>
                <c:pt idx="46">
                  <c:v>57.4</c:v>
                </c:pt>
                <c:pt idx="47">
                  <c:v>57.9</c:v>
                </c:pt>
                <c:pt idx="48">
                  <c:v>58.1</c:v>
                </c:pt>
                <c:pt idx="49">
                  <c:v>58.7</c:v>
                </c:pt>
                <c:pt idx="50">
                  <c:v>59.1</c:v>
                </c:pt>
                <c:pt idx="51">
                  <c:v>59.6</c:v>
                </c:pt>
                <c:pt idx="52">
                  <c:v>60</c:v>
                </c:pt>
                <c:pt idx="53">
                  <c:v>60.7</c:v>
                </c:pt>
                <c:pt idx="54">
                  <c:v>61.1</c:v>
                </c:pt>
                <c:pt idx="55">
                  <c:v>61.5</c:v>
                </c:pt>
                <c:pt idx="56">
                  <c:v>62</c:v>
                </c:pt>
                <c:pt idx="57">
                  <c:v>62.5</c:v>
                </c:pt>
                <c:pt idx="58">
                  <c:v>64</c:v>
                </c:pt>
                <c:pt idx="59">
                  <c:v>64.3</c:v>
                </c:pt>
                <c:pt idx="60">
                  <c:v>65.3</c:v>
                </c:pt>
                <c:pt idx="61">
                  <c:v>66</c:v>
                </c:pt>
                <c:pt idx="62">
                  <c:v>66.7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74</c:v>
                </c:pt>
                <c:pt idx="67">
                  <c:v>76</c:v>
                </c:pt>
                <c:pt idx="68">
                  <c:v>78</c:v>
                </c:pt>
                <c:pt idx="69">
                  <c:v>82</c:v>
                </c:pt>
                <c:pt idx="70">
                  <c:v>85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xVal>
          <c:yVal>
            <c:numRef>
              <c:f>'Cow1'!$E$2:$E$76</c:f>
              <c:numCache>
                <c:formatCode>0.000</c:formatCode>
                <c:ptCount val="75"/>
                <c:pt idx="0">
                  <c:v>2.8099999999999996</c:v>
                </c:pt>
                <c:pt idx="1">
                  <c:v>2.4999999999999996</c:v>
                </c:pt>
                <c:pt idx="2">
                  <c:v>2.2149999999999999</c:v>
                </c:pt>
                <c:pt idx="3">
                  <c:v>2.1349999999999998</c:v>
                </c:pt>
                <c:pt idx="4">
                  <c:v>2.0249999999999995</c:v>
                </c:pt>
                <c:pt idx="5">
                  <c:v>1.9349999999999996</c:v>
                </c:pt>
                <c:pt idx="6">
                  <c:v>1.8549999999999995</c:v>
                </c:pt>
                <c:pt idx="7">
                  <c:v>1.8749999999999996</c:v>
                </c:pt>
                <c:pt idx="8">
                  <c:v>1.7849999999999997</c:v>
                </c:pt>
                <c:pt idx="9">
                  <c:v>2.0999999999999996</c:v>
                </c:pt>
                <c:pt idx="10">
                  <c:v>2.0999999999999996</c:v>
                </c:pt>
                <c:pt idx="11">
                  <c:v>2.0849999999999995</c:v>
                </c:pt>
                <c:pt idx="12">
                  <c:v>2.0799999999999996</c:v>
                </c:pt>
                <c:pt idx="13">
                  <c:v>2.0099999999999998</c:v>
                </c:pt>
                <c:pt idx="14">
                  <c:v>1.9699999999999998</c:v>
                </c:pt>
                <c:pt idx="15">
                  <c:v>1.9499999999999997</c:v>
                </c:pt>
                <c:pt idx="16">
                  <c:v>1.8619999999999997</c:v>
                </c:pt>
                <c:pt idx="17">
                  <c:v>1.7099999999999995</c:v>
                </c:pt>
                <c:pt idx="18">
                  <c:v>1.6149999999999998</c:v>
                </c:pt>
                <c:pt idx="19">
                  <c:v>1.4749999999999996</c:v>
                </c:pt>
                <c:pt idx="20">
                  <c:v>1.4499999999999997</c:v>
                </c:pt>
                <c:pt idx="21">
                  <c:v>1.5099999999999998</c:v>
                </c:pt>
                <c:pt idx="22">
                  <c:v>1.4549999999999996</c:v>
                </c:pt>
                <c:pt idx="23">
                  <c:v>1.4949999999999997</c:v>
                </c:pt>
                <c:pt idx="24">
                  <c:v>1.4399999999999997</c:v>
                </c:pt>
                <c:pt idx="25">
                  <c:v>1.5499999999999998</c:v>
                </c:pt>
                <c:pt idx="26">
                  <c:v>1.6649999999999996</c:v>
                </c:pt>
                <c:pt idx="27">
                  <c:v>1.6499999999999997</c:v>
                </c:pt>
                <c:pt idx="28">
                  <c:v>1.5849999999999995</c:v>
                </c:pt>
                <c:pt idx="29">
                  <c:v>1.4849999999999997</c:v>
                </c:pt>
                <c:pt idx="30">
                  <c:v>1.2149999999999996</c:v>
                </c:pt>
                <c:pt idx="31">
                  <c:v>0.96499999999999964</c:v>
                </c:pt>
                <c:pt idx="32">
                  <c:v>0.83999999999999964</c:v>
                </c:pt>
                <c:pt idx="33">
                  <c:v>0.74999999999999978</c:v>
                </c:pt>
                <c:pt idx="34">
                  <c:v>0.56999999999999962</c:v>
                </c:pt>
                <c:pt idx="35">
                  <c:v>0.49999999999999978</c:v>
                </c:pt>
                <c:pt idx="36">
                  <c:v>0.20499999999999985</c:v>
                </c:pt>
                <c:pt idx="37">
                  <c:v>5.4999999999999716E-2</c:v>
                </c:pt>
                <c:pt idx="38">
                  <c:v>2.9999999999999361E-2</c:v>
                </c:pt>
                <c:pt idx="39">
                  <c:v>0</c:v>
                </c:pt>
                <c:pt idx="40">
                  <c:v>8.0000000000000071E-2</c:v>
                </c:pt>
                <c:pt idx="41">
                  <c:v>4.9999999999998934E-3</c:v>
                </c:pt>
                <c:pt idx="42">
                  <c:v>0.16499999999999981</c:v>
                </c:pt>
                <c:pt idx="43">
                  <c:v>0.27499999999999969</c:v>
                </c:pt>
                <c:pt idx="44">
                  <c:v>0.32499999999999951</c:v>
                </c:pt>
                <c:pt idx="45">
                  <c:v>0.36999999999999988</c:v>
                </c:pt>
                <c:pt idx="46">
                  <c:v>0.4249999999999996</c:v>
                </c:pt>
                <c:pt idx="47">
                  <c:v>0.50499999999999967</c:v>
                </c:pt>
                <c:pt idx="48">
                  <c:v>0.57499999999999973</c:v>
                </c:pt>
                <c:pt idx="49">
                  <c:v>0.70499999999999963</c:v>
                </c:pt>
                <c:pt idx="50">
                  <c:v>0.83499999999999974</c:v>
                </c:pt>
                <c:pt idx="51">
                  <c:v>0.9249999999999996</c:v>
                </c:pt>
                <c:pt idx="52">
                  <c:v>0.95499999999999963</c:v>
                </c:pt>
                <c:pt idx="53">
                  <c:v>1.0049999999999997</c:v>
                </c:pt>
                <c:pt idx="54">
                  <c:v>0.91499999999999959</c:v>
                </c:pt>
                <c:pt idx="55">
                  <c:v>0.9099999999999997</c:v>
                </c:pt>
                <c:pt idx="56">
                  <c:v>0.95499999999999963</c:v>
                </c:pt>
                <c:pt idx="57">
                  <c:v>1.0249999999999997</c:v>
                </c:pt>
                <c:pt idx="58">
                  <c:v>1.6099999999999997</c:v>
                </c:pt>
                <c:pt idx="59">
                  <c:v>1.6849999999999996</c:v>
                </c:pt>
                <c:pt idx="60">
                  <c:v>1.7149999999999996</c:v>
                </c:pt>
                <c:pt idx="61">
                  <c:v>1.7599999999999998</c:v>
                </c:pt>
                <c:pt idx="62">
                  <c:v>1.8099999999999996</c:v>
                </c:pt>
                <c:pt idx="63">
                  <c:v>1.8449999999999998</c:v>
                </c:pt>
                <c:pt idx="64">
                  <c:v>1.8849999999999998</c:v>
                </c:pt>
                <c:pt idx="65">
                  <c:v>1.8849999999999998</c:v>
                </c:pt>
                <c:pt idx="66">
                  <c:v>1.8699999999999997</c:v>
                </c:pt>
                <c:pt idx="67">
                  <c:v>1.9949999999999997</c:v>
                </c:pt>
                <c:pt idx="68">
                  <c:v>1.9999999999999998</c:v>
                </c:pt>
                <c:pt idx="69">
                  <c:v>1.9449999999999998</c:v>
                </c:pt>
                <c:pt idx="70">
                  <c:v>1.8849999999999998</c:v>
                </c:pt>
                <c:pt idx="71">
                  <c:v>2.165</c:v>
                </c:pt>
                <c:pt idx="72">
                  <c:v>2.2849999999999997</c:v>
                </c:pt>
                <c:pt idx="73">
                  <c:v>2.46</c:v>
                </c:pt>
                <c:pt idx="74">
                  <c:v>2.6049999999999995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0070C0"/>
              </a:solidFill>
            </a:ln>
          </c:spP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xVal>
            <c:numRef>
              <c:f>'Cow1'!$F$78:$F$79</c:f>
              <c:numCache>
                <c:formatCode>General</c:formatCode>
                <c:ptCount val="2"/>
                <c:pt idx="0">
                  <c:v>57.9</c:v>
                </c:pt>
                <c:pt idx="1">
                  <c:v>51.7</c:v>
                </c:pt>
              </c:numCache>
            </c:numRef>
          </c:xVal>
          <c:yVal>
            <c:numRef>
              <c:f>'Cow1'!$E$78:$E$79</c:f>
              <c:numCache>
                <c:formatCode>0.000</c:formatCode>
                <c:ptCount val="2"/>
                <c:pt idx="0">
                  <c:v>0.50499999999999967</c:v>
                </c:pt>
                <c:pt idx="1">
                  <c:v>0.49999999999999978</c:v>
                </c:pt>
              </c:numCache>
            </c:numRef>
          </c:yVal>
          <c:smooth val="1"/>
        </c:ser>
        <c:axId val="78893056"/>
        <c:axId val="78894976"/>
      </c:scatterChart>
      <c:valAx>
        <c:axId val="7889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left-most point (m)</a:t>
                </a:r>
              </a:p>
            </c:rich>
          </c:tx>
          <c:layout/>
        </c:title>
        <c:numFmt formatCode="General" sourceLinked="1"/>
        <c:tickLblPos val="nextTo"/>
        <c:crossAx val="78894976"/>
        <c:crosses val="autoZero"/>
        <c:crossBetween val="midCat"/>
      </c:valAx>
      <c:valAx>
        <c:axId val="7889497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0.000" sourceLinked="1"/>
        <c:tickLblPos val="nextTo"/>
        <c:crossAx val="78893056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'LT1'!$D$1</c:f>
              <c:strCache>
                <c:ptCount val="1"/>
                <c:pt idx="0">
                  <c:v>Height relative to road (m)</c:v>
                </c:pt>
              </c:strCache>
            </c:strRef>
          </c:tx>
          <c:spPr>
            <a:ln>
              <a:solidFill>
                <a:srgbClr val="674A41"/>
              </a:solidFill>
            </a:ln>
          </c:spPr>
          <c:marker>
            <c:symbol val="diamond"/>
            <c:size val="3"/>
            <c:spPr>
              <a:solidFill>
                <a:srgbClr val="674A41"/>
              </a:solidFill>
            </c:spPr>
          </c:marker>
          <c:xVal>
            <c:numRef>
              <c:f>'LT1'!$F$2:$F$68</c:f>
              <c:numCache>
                <c:formatCode>General</c:formatCode>
                <c:ptCount val="67"/>
                <c:pt idx="0">
                  <c:v>140</c:v>
                </c:pt>
                <c:pt idx="1">
                  <c:v>139</c:v>
                </c:pt>
                <c:pt idx="2">
                  <c:v>138</c:v>
                </c:pt>
                <c:pt idx="3">
                  <c:v>137</c:v>
                </c:pt>
                <c:pt idx="4">
                  <c:v>136</c:v>
                </c:pt>
                <c:pt idx="5">
                  <c:v>135</c:v>
                </c:pt>
                <c:pt idx="6">
                  <c:v>134</c:v>
                </c:pt>
                <c:pt idx="7">
                  <c:v>133</c:v>
                </c:pt>
                <c:pt idx="8">
                  <c:v>130</c:v>
                </c:pt>
                <c:pt idx="9">
                  <c:v>125</c:v>
                </c:pt>
                <c:pt idx="10">
                  <c:v>120</c:v>
                </c:pt>
                <c:pt idx="11">
                  <c:v>115</c:v>
                </c:pt>
                <c:pt idx="12">
                  <c:v>115</c:v>
                </c:pt>
                <c:pt idx="13">
                  <c:v>110</c:v>
                </c:pt>
                <c:pt idx="14">
                  <c:v>105</c:v>
                </c:pt>
                <c:pt idx="15">
                  <c:v>100</c:v>
                </c:pt>
                <c:pt idx="16">
                  <c:v>95</c:v>
                </c:pt>
                <c:pt idx="17">
                  <c:v>90</c:v>
                </c:pt>
                <c:pt idx="18">
                  <c:v>85</c:v>
                </c:pt>
                <c:pt idx="19">
                  <c:v>80</c:v>
                </c:pt>
                <c:pt idx="20">
                  <c:v>75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55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27</c:v>
                </c:pt>
                <c:pt idx="32">
                  <c:v>26.3</c:v>
                </c:pt>
                <c:pt idx="33">
                  <c:v>24.2</c:v>
                </c:pt>
                <c:pt idx="34">
                  <c:v>24.1</c:v>
                </c:pt>
                <c:pt idx="35">
                  <c:v>23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19</c:v>
                </c:pt>
                <c:pt idx="40">
                  <c:v>18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14</c:v>
                </c:pt>
                <c:pt idx="45">
                  <c:v>13</c:v>
                </c:pt>
                <c:pt idx="46">
                  <c:v>12</c:v>
                </c:pt>
                <c:pt idx="47">
                  <c:v>11.600000000000001</c:v>
                </c:pt>
                <c:pt idx="48">
                  <c:v>10.600000000000001</c:v>
                </c:pt>
                <c:pt idx="49">
                  <c:v>9.6000000000000014</c:v>
                </c:pt>
                <c:pt idx="50">
                  <c:v>6.6000000000000014</c:v>
                </c:pt>
                <c:pt idx="51">
                  <c:v>5.6000000000000014</c:v>
                </c:pt>
                <c:pt idx="52">
                  <c:v>5.5</c:v>
                </c:pt>
                <c:pt idx="53">
                  <c:v>5.3000000000000007</c:v>
                </c:pt>
                <c:pt idx="54">
                  <c:v>5</c:v>
                </c:pt>
                <c:pt idx="55">
                  <c:v>4.8999999999999986</c:v>
                </c:pt>
                <c:pt idx="56">
                  <c:v>4.8000000000000007</c:v>
                </c:pt>
                <c:pt idx="57">
                  <c:v>3.6000000000000014</c:v>
                </c:pt>
                <c:pt idx="58">
                  <c:v>3.6000000000000014</c:v>
                </c:pt>
                <c:pt idx="59">
                  <c:v>3.3999999999999986</c:v>
                </c:pt>
                <c:pt idx="60">
                  <c:v>3</c:v>
                </c:pt>
                <c:pt idx="61">
                  <c:v>2.6000000000000014</c:v>
                </c:pt>
                <c:pt idx="62">
                  <c:v>2.3999999999999986</c:v>
                </c:pt>
                <c:pt idx="63">
                  <c:v>2</c:v>
                </c:pt>
                <c:pt idx="64">
                  <c:v>1.3000000000000007</c:v>
                </c:pt>
                <c:pt idx="65">
                  <c:v>0.30000000000000071</c:v>
                </c:pt>
                <c:pt idx="66">
                  <c:v>0</c:v>
                </c:pt>
              </c:numCache>
            </c:numRef>
          </c:xVal>
          <c:yVal>
            <c:numRef>
              <c:f>'LT1'!$E$2:$E$68</c:f>
              <c:numCache>
                <c:formatCode>General</c:formatCode>
                <c:ptCount val="67"/>
                <c:pt idx="0">
                  <c:v>11.795</c:v>
                </c:pt>
                <c:pt idx="1">
                  <c:v>11.629999999999999</c:v>
                </c:pt>
                <c:pt idx="2">
                  <c:v>11.49</c:v>
                </c:pt>
                <c:pt idx="3">
                  <c:v>11.135</c:v>
                </c:pt>
                <c:pt idx="4">
                  <c:v>10.685</c:v>
                </c:pt>
                <c:pt idx="5">
                  <c:v>10.44</c:v>
                </c:pt>
                <c:pt idx="6">
                  <c:v>10.195</c:v>
                </c:pt>
                <c:pt idx="7">
                  <c:v>10</c:v>
                </c:pt>
                <c:pt idx="8">
                  <c:v>9.5449999999999999</c:v>
                </c:pt>
                <c:pt idx="9">
                  <c:v>8.9250000000000007</c:v>
                </c:pt>
                <c:pt idx="10">
                  <c:v>8.5649999999999995</c:v>
                </c:pt>
                <c:pt idx="11">
                  <c:v>8.1649999999999991</c:v>
                </c:pt>
                <c:pt idx="12">
                  <c:v>8.1649999999999991</c:v>
                </c:pt>
                <c:pt idx="13">
                  <c:v>7.6400000000000006</c:v>
                </c:pt>
                <c:pt idx="14">
                  <c:v>7.165</c:v>
                </c:pt>
                <c:pt idx="15">
                  <c:v>6.7149999999999999</c:v>
                </c:pt>
                <c:pt idx="16">
                  <c:v>6.37</c:v>
                </c:pt>
                <c:pt idx="17">
                  <c:v>5.98</c:v>
                </c:pt>
                <c:pt idx="18">
                  <c:v>5.5250000000000004</c:v>
                </c:pt>
                <c:pt idx="19">
                  <c:v>5.2650000000000006</c:v>
                </c:pt>
                <c:pt idx="20">
                  <c:v>5.2900000000000009</c:v>
                </c:pt>
                <c:pt idx="21">
                  <c:v>5.2900000000000009</c:v>
                </c:pt>
                <c:pt idx="22">
                  <c:v>5.18</c:v>
                </c:pt>
                <c:pt idx="23">
                  <c:v>4.9700000000000006</c:v>
                </c:pt>
                <c:pt idx="24">
                  <c:v>4.4849999999999994</c:v>
                </c:pt>
                <c:pt idx="25">
                  <c:v>4.4850000000000003</c:v>
                </c:pt>
                <c:pt idx="26">
                  <c:v>3.9250000000000007</c:v>
                </c:pt>
                <c:pt idx="27">
                  <c:v>3.8900000000000006</c:v>
                </c:pt>
                <c:pt idx="28">
                  <c:v>3.9600000000000009</c:v>
                </c:pt>
                <c:pt idx="29">
                  <c:v>4.3250000000000002</c:v>
                </c:pt>
                <c:pt idx="30">
                  <c:v>4.3150000000000004</c:v>
                </c:pt>
                <c:pt idx="31">
                  <c:v>3.6850000000000005</c:v>
                </c:pt>
                <c:pt idx="32">
                  <c:v>3.1800000000000006</c:v>
                </c:pt>
                <c:pt idx="33">
                  <c:v>2.5549999999999997</c:v>
                </c:pt>
                <c:pt idx="34">
                  <c:v>1.6900000000000013</c:v>
                </c:pt>
                <c:pt idx="35">
                  <c:v>1.42</c:v>
                </c:pt>
                <c:pt idx="36">
                  <c:v>1.3500000000000014</c:v>
                </c:pt>
                <c:pt idx="37">
                  <c:v>1.6550000000000011</c:v>
                </c:pt>
                <c:pt idx="38">
                  <c:v>1.6099999999999994</c:v>
                </c:pt>
                <c:pt idx="39">
                  <c:v>1.7200000000000006</c:v>
                </c:pt>
                <c:pt idx="40">
                  <c:v>1.754999999999999</c:v>
                </c:pt>
                <c:pt idx="41">
                  <c:v>1.7600000000000016</c:v>
                </c:pt>
                <c:pt idx="42">
                  <c:v>1.6500000000000004</c:v>
                </c:pt>
                <c:pt idx="43">
                  <c:v>1.4299999999999997</c:v>
                </c:pt>
                <c:pt idx="44">
                  <c:v>1.3249999999999993</c:v>
                </c:pt>
                <c:pt idx="45">
                  <c:v>1.2149999999999999</c:v>
                </c:pt>
                <c:pt idx="46">
                  <c:v>1.0150000000000006</c:v>
                </c:pt>
                <c:pt idx="47">
                  <c:v>0.90000000000000036</c:v>
                </c:pt>
                <c:pt idx="48">
                  <c:v>0.86500000000000021</c:v>
                </c:pt>
                <c:pt idx="49">
                  <c:v>0</c:v>
                </c:pt>
                <c:pt idx="50">
                  <c:v>0.59999999999999964</c:v>
                </c:pt>
                <c:pt idx="51">
                  <c:v>0.82499999999999929</c:v>
                </c:pt>
                <c:pt idx="52">
                  <c:v>0.89000000000000057</c:v>
                </c:pt>
                <c:pt idx="53">
                  <c:v>1.0099999999999998</c:v>
                </c:pt>
                <c:pt idx="54">
                  <c:v>1.6799999999999997</c:v>
                </c:pt>
                <c:pt idx="55">
                  <c:v>1.9550000000000001</c:v>
                </c:pt>
                <c:pt idx="56">
                  <c:v>1.9600000000000009</c:v>
                </c:pt>
                <c:pt idx="57">
                  <c:v>2.1799999999999997</c:v>
                </c:pt>
                <c:pt idx="58">
                  <c:v>2.1799999999999997</c:v>
                </c:pt>
                <c:pt idx="59">
                  <c:v>3.33</c:v>
                </c:pt>
                <c:pt idx="60">
                  <c:v>3.6400000000000006</c:v>
                </c:pt>
                <c:pt idx="61">
                  <c:v>3.84</c:v>
                </c:pt>
                <c:pt idx="62">
                  <c:v>4.0750000000000002</c:v>
                </c:pt>
                <c:pt idx="63">
                  <c:v>4.21</c:v>
                </c:pt>
                <c:pt idx="64">
                  <c:v>4.3650000000000002</c:v>
                </c:pt>
                <c:pt idx="65">
                  <c:v>4.3900000000000006</c:v>
                </c:pt>
                <c:pt idx="66">
                  <c:v>4.3849999999999998</c:v>
                </c:pt>
              </c:numCache>
            </c:numRef>
          </c:yVal>
          <c:smooth val="1"/>
        </c:ser>
        <c:ser>
          <c:idx val="1"/>
          <c:order val="1"/>
          <c:tx>
            <c:v>Water level</c:v>
          </c:tx>
          <c:spPr>
            <a:ln>
              <a:solidFill>
                <a:srgbClr val="0070C0"/>
              </a:solidFill>
            </a:ln>
          </c:spP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xVal>
            <c:numRef>
              <c:f>'LT1'!$F$70:$F$71</c:f>
              <c:numCache>
                <c:formatCode>General</c:formatCode>
                <c:ptCount val="2"/>
                <c:pt idx="0">
                  <c:v>24.1</c:v>
                </c:pt>
                <c:pt idx="1">
                  <c:v>3.6000000000000014</c:v>
                </c:pt>
              </c:numCache>
            </c:numRef>
          </c:xVal>
          <c:yVal>
            <c:numRef>
              <c:f>'LT1'!$E$70:$E$71</c:f>
              <c:numCache>
                <c:formatCode>General</c:formatCode>
                <c:ptCount val="2"/>
                <c:pt idx="0">
                  <c:v>2.1799999999999997</c:v>
                </c:pt>
                <c:pt idx="1">
                  <c:v>2.1799999999999997</c:v>
                </c:pt>
              </c:numCache>
            </c:numRef>
          </c:yVal>
          <c:smooth val="1"/>
        </c:ser>
        <c:axId val="79905920"/>
        <c:axId val="79908224"/>
      </c:scatterChart>
      <c:valAx>
        <c:axId val="7990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left-most point (m)</a:t>
                </a:r>
              </a:p>
            </c:rich>
          </c:tx>
          <c:layout/>
        </c:title>
        <c:numFmt formatCode="General" sourceLinked="1"/>
        <c:tickLblPos val="nextTo"/>
        <c:crossAx val="79908224"/>
        <c:crosses val="autoZero"/>
        <c:crossBetween val="midCat"/>
      </c:valAx>
      <c:valAx>
        <c:axId val="799082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General" sourceLinked="1"/>
        <c:tickLblPos val="nextTo"/>
        <c:crossAx val="79905920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0</xdr:rowOff>
    </xdr:from>
    <xdr:to>
      <xdr:col>14</xdr:col>
      <xdr:colOff>590550</xdr:colOff>
      <xdr:row>23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85725</xdr:rowOff>
    </xdr:from>
    <xdr:to>
      <xdr:col>17</xdr:col>
      <xdr:colOff>552450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85725</xdr:rowOff>
    </xdr:from>
    <xdr:to>
      <xdr:col>17</xdr:col>
      <xdr:colOff>552450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85725</xdr:rowOff>
    </xdr:from>
    <xdr:to>
      <xdr:col>17</xdr:col>
      <xdr:colOff>552450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133350</xdr:rowOff>
    </xdr:from>
    <xdr:to>
      <xdr:col>17</xdr:col>
      <xdr:colOff>390525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85725</xdr:rowOff>
    </xdr:from>
    <xdr:to>
      <xdr:col>17</xdr:col>
      <xdr:colOff>552450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0</xdr:row>
      <xdr:rowOff>66675</xdr:rowOff>
    </xdr:from>
    <xdr:to>
      <xdr:col>13</xdr:col>
      <xdr:colOff>590550</xdr:colOff>
      <xdr:row>3</xdr:row>
      <xdr:rowOff>38100</xdr:rowOff>
    </xdr:to>
    <xdr:sp macro="" textlink="">
      <xdr:nvSpPr>
        <xdr:cNvPr id="3" name="TextBox 2"/>
        <xdr:cNvSpPr txBox="1"/>
      </xdr:nvSpPr>
      <xdr:spPr>
        <a:xfrm>
          <a:off x="5191125" y="66675"/>
          <a:ext cx="38100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/>
            <a:t>Another ~1.5 m to asphalt from "Road" point.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I28" sqref="I28"/>
    </sheetView>
  </sheetViews>
  <sheetFormatPr defaultRowHeight="12.75"/>
  <cols>
    <col min="1" max="3" width="9.140625" style="15"/>
    <col min="4" max="5" width="12" style="15" bestFit="1" customWidth="1"/>
    <col min="6" max="7" width="9.140625" style="15"/>
    <col min="8" max="8" width="11.5703125" style="15" bestFit="1" customWidth="1"/>
    <col min="9" max="16384" width="9.140625" style="15"/>
  </cols>
  <sheetData>
    <row r="1" spans="1:12">
      <c r="H1" s="19"/>
    </row>
    <row r="2" spans="1:12">
      <c r="A2" s="20"/>
      <c r="H2" s="19"/>
    </row>
    <row r="3" spans="1:12">
      <c r="A3" s="15" t="s">
        <v>27</v>
      </c>
      <c r="B3" s="15" t="s">
        <v>51</v>
      </c>
      <c r="C3" s="15" t="s">
        <v>50</v>
      </c>
      <c r="D3" s="15" t="s">
        <v>49</v>
      </c>
      <c r="E3" s="15" t="s">
        <v>48</v>
      </c>
    </row>
    <row r="4" spans="1:12">
      <c r="A4" s="15">
        <v>0.4</v>
      </c>
      <c r="B4" s="15" t="s">
        <v>47</v>
      </c>
      <c r="C4" s="15">
        <v>30</v>
      </c>
      <c r="D4" s="15">
        <f>C4/C13</f>
        <v>0.2857142857142857</v>
      </c>
      <c r="E4" s="15">
        <f>SUM(D4:D4)</f>
        <v>0.2857142857142857</v>
      </c>
    </row>
    <row r="5" spans="1:12">
      <c r="A5" s="15">
        <v>0.8</v>
      </c>
      <c r="B5" s="17" t="s">
        <v>46</v>
      </c>
      <c r="C5" s="15">
        <v>1</v>
      </c>
      <c r="D5" s="15">
        <f>C5/C13</f>
        <v>9.5238095238095247E-3</v>
      </c>
      <c r="E5" s="15">
        <f>SUM(D4:D5)</f>
        <v>0.29523809523809524</v>
      </c>
      <c r="G5" s="17"/>
      <c r="L5" s="17"/>
    </row>
    <row r="6" spans="1:12">
      <c r="A6" s="15">
        <v>1.6</v>
      </c>
      <c r="B6" s="17" t="s">
        <v>45</v>
      </c>
      <c r="C6" s="15">
        <v>2</v>
      </c>
      <c r="D6" s="15">
        <f>C6/C13</f>
        <v>1.9047619047619049E-2</v>
      </c>
      <c r="E6" s="15">
        <f>SUM(D4:D6)</f>
        <v>0.31428571428571428</v>
      </c>
      <c r="G6" s="17"/>
      <c r="L6" s="17"/>
    </row>
    <row r="7" spans="1:12">
      <c r="A7" s="15">
        <v>3.2</v>
      </c>
      <c r="B7" s="17" t="s">
        <v>44</v>
      </c>
      <c r="C7" s="15">
        <v>14</v>
      </c>
      <c r="D7" s="15">
        <f>C7/C13</f>
        <v>0.13333333333333333</v>
      </c>
      <c r="E7" s="15">
        <f>SUM(D4:D7)</f>
        <v>0.44761904761904758</v>
      </c>
      <c r="G7" s="17"/>
      <c r="L7" s="17"/>
    </row>
    <row r="8" spans="1:12">
      <c r="A8" s="15">
        <v>6.4</v>
      </c>
      <c r="B8" s="17" t="s">
        <v>43</v>
      </c>
      <c r="C8" s="15">
        <v>17</v>
      </c>
      <c r="D8" s="15">
        <f>C8/C13</f>
        <v>0.16190476190476191</v>
      </c>
      <c r="E8" s="15">
        <f>SUM(D4:D8)</f>
        <v>0.60952380952380947</v>
      </c>
      <c r="G8" s="17"/>
      <c r="L8" s="17"/>
    </row>
    <row r="9" spans="1:12">
      <c r="A9" s="15">
        <v>12.8</v>
      </c>
      <c r="B9" s="17" t="s">
        <v>42</v>
      </c>
      <c r="C9" s="15">
        <v>33</v>
      </c>
      <c r="D9" s="15">
        <f>C9/C13</f>
        <v>0.31428571428571428</v>
      </c>
      <c r="E9" s="15">
        <f>SUM(D4:D9)</f>
        <v>0.92380952380952375</v>
      </c>
      <c r="G9" s="17"/>
      <c r="L9" s="17"/>
    </row>
    <row r="10" spans="1:12">
      <c r="A10" s="15">
        <v>25.6</v>
      </c>
      <c r="B10" s="17" t="s">
        <v>41</v>
      </c>
      <c r="C10" s="15">
        <v>8</v>
      </c>
      <c r="D10" s="15">
        <f>C10/C13</f>
        <v>7.6190476190476197E-2</v>
      </c>
      <c r="E10" s="15">
        <f>SUM(D4:D10)</f>
        <v>1</v>
      </c>
      <c r="G10" s="17"/>
      <c r="L10" s="17"/>
    </row>
    <row r="11" spans="1:12">
      <c r="A11" s="15">
        <v>51.2</v>
      </c>
      <c r="B11" s="17" t="s">
        <v>40</v>
      </c>
      <c r="C11" s="15">
        <v>0</v>
      </c>
      <c r="D11" s="15">
        <f>C11/C13</f>
        <v>0</v>
      </c>
      <c r="E11" s="15">
        <f>SUM(D4:D11)</f>
        <v>1</v>
      </c>
      <c r="G11" s="17"/>
      <c r="L11" s="17"/>
    </row>
    <row r="12" spans="1:12">
      <c r="A12" s="15">
        <v>102.4</v>
      </c>
      <c r="B12" s="16" t="s">
        <v>39</v>
      </c>
      <c r="C12" s="15">
        <v>0</v>
      </c>
      <c r="D12" s="15">
        <f>C12/C13</f>
        <v>0</v>
      </c>
      <c r="E12" s="15">
        <f>SUM(D4:D12)</f>
        <v>1</v>
      </c>
      <c r="G12" s="16"/>
      <c r="L12" s="16"/>
    </row>
    <row r="13" spans="1:12">
      <c r="B13" s="16" t="s">
        <v>38</v>
      </c>
      <c r="C13" s="15">
        <f>SUM(C4:C12)</f>
        <v>105</v>
      </c>
    </row>
    <row r="14" spans="1:12">
      <c r="B14" s="16"/>
    </row>
    <row r="15" spans="1:12">
      <c r="A15" s="15" t="s">
        <v>28</v>
      </c>
      <c r="B15" s="15" t="s">
        <v>51</v>
      </c>
      <c r="C15" s="15" t="s">
        <v>50</v>
      </c>
      <c r="D15" s="15" t="s">
        <v>49</v>
      </c>
      <c r="E15" s="15" t="s">
        <v>48</v>
      </c>
    </row>
    <row r="16" spans="1:12">
      <c r="A16" s="15">
        <v>0.4</v>
      </c>
      <c r="B16" s="15" t="s">
        <v>47</v>
      </c>
      <c r="C16" s="15">
        <v>16</v>
      </c>
      <c r="D16" s="15">
        <f>C16/C25</f>
        <v>0.14814814814814814</v>
      </c>
      <c r="E16" s="15">
        <f>SUM(D16:D16)</f>
        <v>0.14814814814814814</v>
      </c>
    </row>
    <row r="17" spans="1:5">
      <c r="A17" s="15">
        <v>0.8</v>
      </c>
      <c r="B17" s="17" t="s">
        <v>46</v>
      </c>
      <c r="C17" s="15">
        <v>8</v>
      </c>
      <c r="D17" s="15">
        <f>C17/C25</f>
        <v>7.407407407407407E-2</v>
      </c>
      <c r="E17" s="15">
        <f>SUM(D16:D17)</f>
        <v>0.22222222222222221</v>
      </c>
    </row>
    <row r="18" spans="1:5">
      <c r="A18" s="15">
        <v>1.6</v>
      </c>
      <c r="B18" s="17" t="s">
        <v>45</v>
      </c>
      <c r="C18" s="15">
        <v>6</v>
      </c>
      <c r="D18" s="15">
        <f>C18/C25</f>
        <v>5.5555555555555552E-2</v>
      </c>
      <c r="E18" s="15">
        <f>SUM(D16:D18)</f>
        <v>0.27777777777777779</v>
      </c>
    </row>
    <row r="19" spans="1:5">
      <c r="A19" s="15">
        <v>3.2</v>
      </c>
      <c r="B19" s="17" t="s">
        <v>44</v>
      </c>
      <c r="C19" s="15">
        <v>6</v>
      </c>
      <c r="D19" s="15">
        <f>C19/C25</f>
        <v>5.5555555555555552E-2</v>
      </c>
      <c r="E19" s="15">
        <f>SUM(D16:D19)</f>
        <v>0.33333333333333337</v>
      </c>
    </row>
    <row r="20" spans="1:5">
      <c r="A20" s="15">
        <v>6.4</v>
      </c>
      <c r="B20" s="17" t="s">
        <v>43</v>
      </c>
      <c r="C20" s="15">
        <v>11</v>
      </c>
      <c r="D20" s="15">
        <f>C20/C25</f>
        <v>0.10185185185185185</v>
      </c>
      <c r="E20" s="15">
        <f>SUM(D16:D20)</f>
        <v>0.43518518518518523</v>
      </c>
    </row>
    <row r="21" spans="1:5">
      <c r="A21" s="15">
        <v>12.8</v>
      </c>
      <c r="B21" s="17" t="s">
        <v>42</v>
      </c>
      <c r="C21" s="15">
        <v>34</v>
      </c>
      <c r="D21" s="15">
        <f>C21/C25</f>
        <v>0.31481481481481483</v>
      </c>
      <c r="E21" s="15">
        <f>SUM(D16:D21)</f>
        <v>0.75</v>
      </c>
    </row>
    <row r="22" spans="1:5">
      <c r="A22" s="15">
        <v>25.6</v>
      </c>
      <c r="B22" s="17" t="s">
        <v>41</v>
      </c>
      <c r="C22" s="15">
        <v>20</v>
      </c>
      <c r="D22" s="15">
        <f>C22/C25</f>
        <v>0.18518518518518517</v>
      </c>
      <c r="E22" s="15">
        <f>SUM(D16:D22)</f>
        <v>0.93518518518518512</v>
      </c>
    </row>
    <row r="23" spans="1:5">
      <c r="A23" s="15">
        <v>51.2</v>
      </c>
      <c r="B23" s="17" t="s">
        <v>40</v>
      </c>
      <c r="C23" s="15">
        <v>6</v>
      </c>
      <c r="D23" s="15">
        <f>C23/C25</f>
        <v>5.5555555555555552E-2</v>
      </c>
      <c r="E23" s="15">
        <f>SUM(D16:D23)</f>
        <v>0.9907407407407407</v>
      </c>
    </row>
    <row r="24" spans="1:5">
      <c r="A24" s="15">
        <v>102.4</v>
      </c>
      <c r="B24" s="16" t="s">
        <v>39</v>
      </c>
      <c r="C24" s="15">
        <v>1</v>
      </c>
      <c r="D24" s="15">
        <f>C24/C25</f>
        <v>9.2592592592592587E-3</v>
      </c>
      <c r="E24" s="15">
        <f>SUM(D16:D24)</f>
        <v>1</v>
      </c>
    </row>
    <row r="25" spans="1:5">
      <c r="B25" s="16" t="s">
        <v>38</v>
      </c>
      <c r="C25" s="15">
        <f>SUM(C16:C24)</f>
        <v>108</v>
      </c>
    </row>
    <row r="26" spans="1:5">
      <c r="B26" s="18"/>
    </row>
    <row r="27" spans="1:5">
      <c r="A27" s="15" t="s">
        <v>25</v>
      </c>
      <c r="B27" s="15" t="s">
        <v>51</v>
      </c>
      <c r="C27" s="15" t="s">
        <v>50</v>
      </c>
      <c r="D27" s="15" t="s">
        <v>49</v>
      </c>
      <c r="E27" s="15" t="s">
        <v>48</v>
      </c>
    </row>
    <row r="28" spans="1:5">
      <c r="A28" s="15">
        <v>0.4</v>
      </c>
      <c r="B28" s="15" t="s">
        <v>47</v>
      </c>
      <c r="C28" s="15">
        <v>22</v>
      </c>
      <c r="D28" s="15">
        <f>C28/C37</f>
        <v>0.19642857142857142</v>
      </c>
      <c r="E28" s="15">
        <f>SUM(D28:D28)</f>
        <v>0.19642857142857142</v>
      </c>
    </row>
    <row r="29" spans="1:5">
      <c r="A29" s="15">
        <v>0.8</v>
      </c>
      <c r="B29" s="17" t="s">
        <v>46</v>
      </c>
      <c r="C29" s="15">
        <v>1</v>
      </c>
      <c r="D29" s="15">
        <f>C29/C37</f>
        <v>8.9285714285714281E-3</v>
      </c>
      <c r="E29" s="15">
        <f>SUM(D28:D29)</f>
        <v>0.20535714285714285</v>
      </c>
    </row>
    <row r="30" spans="1:5">
      <c r="A30" s="15">
        <v>1.6</v>
      </c>
      <c r="B30" s="17" t="s">
        <v>45</v>
      </c>
      <c r="C30" s="15">
        <v>3</v>
      </c>
      <c r="D30" s="15">
        <f>C30/C37</f>
        <v>2.6785714285714284E-2</v>
      </c>
      <c r="E30" s="15">
        <f>SUM(D28:D30)</f>
        <v>0.23214285714285712</v>
      </c>
    </row>
    <row r="31" spans="1:5">
      <c r="A31" s="15">
        <v>3.2</v>
      </c>
      <c r="B31" s="17" t="s">
        <v>44</v>
      </c>
      <c r="C31" s="15">
        <v>2</v>
      </c>
      <c r="D31" s="15">
        <f>C31/C37</f>
        <v>1.7857142857142856E-2</v>
      </c>
      <c r="E31" s="15">
        <f>SUM(D28:D31)</f>
        <v>0.24999999999999997</v>
      </c>
    </row>
    <row r="32" spans="1:5">
      <c r="A32" s="15">
        <v>6.4</v>
      </c>
      <c r="B32" s="17" t="s">
        <v>43</v>
      </c>
      <c r="C32" s="15">
        <v>7</v>
      </c>
      <c r="D32" s="15">
        <f>C32/C37</f>
        <v>6.25E-2</v>
      </c>
      <c r="E32" s="15">
        <f>SUM(D28:D32)</f>
        <v>0.3125</v>
      </c>
    </row>
    <row r="33" spans="1:5">
      <c r="A33" s="15">
        <v>12.8</v>
      </c>
      <c r="B33" s="17" t="s">
        <v>42</v>
      </c>
      <c r="C33" s="15">
        <v>30</v>
      </c>
      <c r="D33" s="15">
        <f>C33/C37</f>
        <v>0.26785714285714285</v>
      </c>
      <c r="E33" s="15">
        <f>SUM(D28:D33)</f>
        <v>0.58035714285714279</v>
      </c>
    </row>
    <row r="34" spans="1:5">
      <c r="A34" s="15">
        <v>25.6</v>
      </c>
      <c r="B34" s="17" t="s">
        <v>41</v>
      </c>
      <c r="C34" s="15">
        <v>31</v>
      </c>
      <c r="D34" s="15">
        <f>C34/C37</f>
        <v>0.2767857142857143</v>
      </c>
      <c r="E34" s="15">
        <f>SUM(D28:D34)</f>
        <v>0.8571428571428571</v>
      </c>
    </row>
    <row r="35" spans="1:5">
      <c r="A35" s="15">
        <v>51.2</v>
      </c>
      <c r="B35" s="17" t="s">
        <v>40</v>
      </c>
      <c r="C35" s="15">
        <v>14</v>
      </c>
      <c r="D35" s="15">
        <f>C35/C37</f>
        <v>0.125</v>
      </c>
      <c r="E35" s="15">
        <f>SUM(D28:D35)</f>
        <v>0.9821428571428571</v>
      </c>
    </row>
    <row r="36" spans="1:5">
      <c r="A36" s="15">
        <v>102.4</v>
      </c>
      <c r="B36" s="16" t="s">
        <v>39</v>
      </c>
      <c r="C36" s="15">
        <v>2</v>
      </c>
      <c r="D36" s="15">
        <f>C36/C37</f>
        <v>1.7857142857142856E-2</v>
      </c>
      <c r="E36" s="15">
        <f>SUM(D28:D36)</f>
        <v>1</v>
      </c>
    </row>
    <row r="37" spans="1:5">
      <c r="B37" s="16" t="s">
        <v>38</v>
      </c>
      <c r="C37" s="15">
        <f>SUM(C28:C36)</f>
        <v>112</v>
      </c>
    </row>
    <row r="39" spans="1:5">
      <c r="A39" s="15" t="s">
        <v>32</v>
      </c>
      <c r="B39" s="15" t="s">
        <v>51</v>
      </c>
      <c r="C39" s="15" t="s">
        <v>50</v>
      </c>
      <c r="D39" s="15" t="s">
        <v>49</v>
      </c>
      <c r="E39" s="15" t="s">
        <v>48</v>
      </c>
    </row>
    <row r="40" spans="1:5">
      <c r="A40" s="15">
        <v>0.4</v>
      </c>
      <c r="B40" s="15" t="s">
        <v>47</v>
      </c>
      <c r="C40" s="15">
        <v>11</v>
      </c>
      <c r="D40" s="15">
        <f>C40/C49</f>
        <v>0.10576923076923077</v>
      </c>
      <c r="E40" s="15">
        <f>SUM(D40:D40)</f>
        <v>0.10576923076923077</v>
      </c>
    </row>
    <row r="41" spans="1:5">
      <c r="A41" s="15">
        <v>0.8</v>
      </c>
      <c r="B41" s="17" t="s">
        <v>46</v>
      </c>
      <c r="C41" s="15">
        <v>0</v>
      </c>
      <c r="D41" s="15">
        <f>C41/C49</f>
        <v>0</v>
      </c>
      <c r="E41" s="15">
        <f>SUM(D40:D41)</f>
        <v>0.10576923076923077</v>
      </c>
    </row>
    <row r="42" spans="1:5">
      <c r="A42" s="15">
        <v>1.6</v>
      </c>
      <c r="B42" s="17" t="s">
        <v>45</v>
      </c>
      <c r="C42" s="15">
        <v>2</v>
      </c>
      <c r="D42" s="15">
        <f>C42/C49</f>
        <v>1.9230769230769232E-2</v>
      </c>
      <c r="E42" s="15">
        <f>SUM(D40:D42)</f>
        <v>0.125</v>
      </c>
    </row>
    <row r="43" spans="1:5">
      <c r="A43" s="15">
        <v>3.2</v>
      </c>
      <c r="B43" s="17" t="s">
        <v>44</v>
      </c>
      <c r="C43" s="15">
        <v>13</v>
      </c>
      <c r="D43" s="15">
        <f>C43/C49</f>
        <v>0.125</v>
      </c>
      <c r="E43" s="15">
        <f>SUM(D40:D43)</f>
        <v>0.25</v>
      </c>
    </row>
    <row r="44" spans="1:5">
      <c r="A44" s="15">
        <v>6.4</v>
      </c>
      <c r="B44" s="17" t="s">
        <v>43</v>
      </c>
      <c r="C44" s="15">
        <v>20</v>
      </c>
      <c r="D44" s="15">
        <f>C44/C49</f>
        <v>0.19230769230769232</v>
      </c>
      <c r="E44" s="15">
        <f>SUM(D40:D44)</f>
        <v>0.44230769230769229</v>
      </c>
    </row>
    <row r="45" spans="1:5">
      <c r="A45" s="15">
        <v>12.8</v>
      </c>
      <c r="B45" s="17" t="s">
        <v>42</v>
      </c>
      <c r="C45" s="15">
        <v>44</v>
      </c>
      <c r="D45" s="15">
        <f>C45/C49</f>
        <v>0.42307692307692307</v>
      </c>
      <c r="E45" s="15">
        <f>SUM(D40:D45)</f>
        <v>0.86538461538461542</v>
      </c>
    </row>
    <row r="46" spans="1:5">
      <c r="A46" s="15">
        <v>25.6</v>
      </c>
      <c r="B46" s="17" t="s">
        <v>41</v>
      </c>
      <c r="C46" s="15">
        <v>10</v>
      </c>
      <c r="D46" s="15">
        <f>C46/C49</f>
        <v>9.6153846153846159E-2</v>
      </c>
      <c r="E46" s="15">
        <f>SUM(D40:D46)</f>
        <v>0.96153846153846156</v>
      </c>
    </row>
    <row r="47" spans="1:5">
      <c r="A47" s="15">
        <v>51.2</v>
      </c>
      <c r="B47" s="17" t="s">
        <v>40</v>
      </c>
      <c r="C47" s="15">
        <v>4</v>
      </c>
      <c r="D47" s="15">
        <f>C47/C49</f>
        <v>3.8461538461538464E-2</v>
      </c>
      <c r="E47" s="15">
        <f>SUM(D40:D47)</f>
        <v>1</v>
      </c>
    </row>
    <row r="48" spans="1:5">
      <c r="A48" s="15">
        <v>102.4</v>
      </c>
      <c r="B48" s="16" t="s">
        <v>39</v>
      </c>
      <c r="C48" s="15">
        <v>0</v>
      </c>
      <c r="D48" s="15">
        <f>C48/C49</f>
        <v>0</v>
      </c>
      <c r="E48" s="15">
        <f>SUM(D40:D48)</f>
        <v>1</v>
      </c>
    </row>
    <row r="49" spans="1:5">
      <c r="B49" s="16" t="s">
        <v>38</v>
      </c>
      <c r="C49" s="15">
        <f>SUM(C40:C48)</f>
        <v>104</v>
      </c>
    </row>
    <row r="51" spans="1:5">
      <c r="A51" s="15" t="s">
        <v>26</v>
      </c>
      <c r="B51" s="15" t="s">
        <v>51</v>
      </c>
      <c r="C51" s="15" t="s">
        <v>50</v>
      </c>
      <c r="D51" s="15" t="s">
        <v>49</v>
      </c>
      <c r="E51" s="15" t="s">
        <v>48</v>
      </c>
    </row>
    <row r="52" spans="1:5">
      <c r="A52" s="15">
        <v>0.4</v>
      </c>
      <c r="B52" s="15" t="s">
        <v>47</v>
      </c>
      <c r="C52" s="15">
        <v>5</v>
      </c>
      <c r="D52" s="15">
        <f>C52/C61</f>
        <v>4.3859649122807015E-2</v>
      </c>
      <c r="E52" s="15">
        <f>SUM(D52:D52)</f>
        <v>4.3859649122807015E-2</v>
      </c>
    </row>
    <row r="53" spans="1:5">
      <c r="A53" s="15">
        <v>0.8</v>
      </c>
      <c r="B53" s="17" t="s">
        <v>46</v>
      </c>
      <c r="C53" s="15">
        <v>2</v>
      </c>
      <c r="D53" s="15">
        <f>C53/C61</f>
        <v>1.7543859649122806E-2</v>
      </c>
      <c r="E53" s="15">
        <f>SUM(D52:D53)</f>
        <v>6.1403508771929821E-2</v>
      </c>
    </row>
    <row r="54" spans="1:5">
      <c r="A54" s="15">
        <v>1.6</v>
      </c>
      <c r="B54" s="17" t="s">
        <v>45</v>
      </c>
      <c r="C54" s="15">
        <v>7</v>
      </c>
      <c r="D54" s="15">
        <f>C54/C61</f>
        <v>6.1403508771929821E-2</v>
      </c>
      <c r="E54" s="15">
        <f>SUM(D52:D54)</f>
        <v>0.12280701754385964</v>
      </c>
    </row>
    <row r="55" spans="1:5">
      <c r="A55" s="15">
        <v>3.2</v>
      </c>
      <c r="B55" s="17" t="s">
        <v>44</v>
      </c>
      <c r="C55" s="15">
        <v>19</v>
      </c>
      <c r="D55" s="15">
        <f>C55/C61</f>
        <v>0.16666666666666666</v>
      </c>
      <c r="E55" s="15">
        <f>SUM(D52:D55)</f>
        <v>0.28947368421052633</v>
      </c>
    </row>
    <row r="56" spans="1:5">
      <c r="A56" s="15">
        <v>6.4</v>
      </c>
      <c r="B56" s="17" t="s">
        <v>43</v>
      </c>
      <c r="C56" s="15">
        <v>21</v>
      </c>
      <c r="D56" s="15">
        <f>C56/C61</f>
        <v>0.18421052631578946</v>
      </c>
      <c r="E56" s="15">
        <f>SUM(D52:D56)</f>
        <v>0.47368421052631582</v>
      </c>
    </row>
    <row r="57" spans="1:5">
      <c r="A57" s="15">
        <v>12.8</v>
      </c>
      <c r="B57" s="17" t="s">
        <v>42</v>
      </c>
      <c r="C57" s="15">
        <v>40</v>
      </c>
      <c r="D57" s="15">
        <f>C57/C61</f>
        <v>0.35087719298245612</v>
      </c>
      <c r="E57" s="15">
        <f>SUM(D52:D57)</f>
        <v>0.82456140350877194</v>
      </c>
    </row>
    <row r="58" spans="1:5">
      <c r="A58" s="15">
        <v>25.6</v>
      </c>
      <c r="B58" s="17" t="s">
        <v>41</v>
      </c>
      <c r="C58" s="15">
        <v>20</v>
      </c>
      <c r="D58" s="15">
        <f>C58/C61</f>
        <v>0.17543859649122806</v>
      </c>
      <c r="E58" s="15">
        <f>SUM(D52:D58)</f>
        <v>1</v>
      </c>
    </row>
    <row r="59" spans="1:5">
      <c r="A59" s="15">
        <v>51.2</v>
      </c>
      <c r="B59" s="17" t="s">
        <v>40</v>
      </c>
      <c r="C59" s="15">
        <v>0</v>
      </c>
      <c r="D59" s="15">
        <f>C59/C61</f>
        <v>0</v>
      </c>
      <c r="E59" s="15">
        <f>SUM(D52:D59)</f>
        <v>1</v>
      </c>
    </row>
    <row r="60" spans="1:5">
      <c r="A60" s="15">
        <v>102.4</v>
      </c>
      <c r="B60" s="16" t="s">
        <v>39</v>
      </c>
      <c r="C60" s="15">
        <v>0</v>
      </c>
      <c r="D60" s="15">
        <f>C60/C61</f>
        <v>0</v>
      </c>
      <c r="E60" s="15">
        <f>SUM(D52:D60)</f>
        <v>1</v>
      </c>
    </row>
    <row r="61" spans="1:5">
      <c r="B61" s="16" t="s">
        <v>38</v>
      </c>
      <c r="C61" s="15">
        <f>SUM(C52:C60)</f>
        <v>114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M16" sqref="M16"/>
    </sheetView>
  </sheetViews>
  <sheetFormatPr defaultRowHeight="15"/>
  <cols>
    <col min="1" max="1" width="12.140625" style="2" bestFit="1" customWidth="1"/>
    <col min="2" max="2" width="10.42578125" style="1" bestFit="1" customWidth="1"/>
    <col min="3" max="3" width="12.140625" style="2" bestFit="1" customWidth="1"/>
    <col min="4" max="4" width="10.42578125" style="1" bestFit="1" customWidth="1"/>
    <col min="5" max="5" width="12.140625" style="2" bestFit="1" customWidth="1"/>
    <col min="6" max="6" width="10.42578125" style="1" bestFit="1" customWidth="1"/>
    <col min="7" max="7" width="12.140625" style="2" bestFit="1" customWidth="1"/>
    <col min="8" max="8" width="10.42578125" style="11" bestFit="1" customWidth="1"/>
    <col min="9" max="9" width="12.140625" bestFit="1" customWidth="1"/>
    <col min="10" max="10" width="10.42578125" style="11" bestFit="1" customWidth="1"/>
  </cols>
  <sheetData>
    <row r="1" spans="1:10">
      <c r="A1" s="12" t="s">
        <v>27</v>
      </c>
      <c r="B1" s="13"/>
      <c r="C1" s="12" t="s">
        <v>28</v>
      </c>
      <c r="D1" s="13"/>
      <c r="E1" s="12" t="s">
        <v>25</v>
      </c>
      <c r="F1" s="14"/>
      <c r="G1" s="12" t="s">
        <v>32</v>
      </c>
      <c r="H1" s="14"/>
      <c r="I1" s="12" t="s">
        <v>26</v>
      </c>
      <c r="J1" s="13"/>
    </row>
    <row r="2" spans="1:10">
      <c r="A2" s="7" t="s">
        <v>11</v>
      </c>
      <c r="B2" s="8" t="s">
        <v>29</v>
      </c>
      <c r="C2" s="7" t="s">
        <v>11</v>
      </c>
      <c r="D2" s="8" t="s">
        <v>29</v>
      </c>
      <c r="E2" s="7" t="s">
        <v>11</v>
      </c>
      <c r="F2" s="9" t="s">
        <v>29</v>
      </c>
      <c r="G2" s="7" t="s">
        <v>11</v>
      </c>
      <c r="H2" s="9" t="s">
        <v>29</v>
      </c>
      <c r="I2" s="7" t="s">
        <v>11</v>
      </c>
      <c r="J2" s="9" t="s">
        <v>29</v>
      </c>
    </row>
    <row r="3" spans="1:10">
      <c r="A3" s="2">
        <v>6</v>
      </c>
      <c r="B3" s="1">
        <v>0.3</v>
      </c>
      <c r="C3" s="2">
        <v>3.4</v>
      </c>
      <c r="D3" s="1">
        <v>2.0699999999999998</v>
      </c>
      <c r="E3" s="2">
        <v>0</v>
      </c>
      <c r="F3" s="1">
        <v>2</v>
      </c>
      <c r="G3" s="2">
        <v>0</v>
      </c>
      <c r="H3" s="11">
        <v>1.5</v>
      </c>
      <c r="I3" s="21">
        <v>0</v>
      </c>
      <c r="J3" s="11">
        <v>1.87</v>
      </c>
    </row>
    <row r="4" spans="1:10">
      <c r="A4" s="2">
        <v>8</v>
      </c>
      <c r="B4" s="1">
        <v>0.30499999999999999</v>
      </c>
      <c r="C4" s="2">
        <v>5</v>
      </c>
      <c r="D4" s="1">
        <v>2.4350000000000001</v>
      </c>
      <c r="E4" s="2">
        <v>3</v>
      </c>
      <c r="F4" s="1">
        <v>1.8049999999999999</v>
      </c>
      <c r="G4" s="2">
        <v>5</v>
      </c>
      <c r="H4" s="11">
        <v>1.28</v>
      </c>
      <c r="I4" s="21">
        <v>4.0999999999999943</v>
      </c>
      <c r="J4" s="11">
        <v>1.85</v>
      </c>
    </row>
    <row r="5" spans="1:10">
      <c r="A5" s="2">
        <v>10</v>
      </c>
      <c r="B5" s="1">
        <v>0.43</v>
      </c>
      <c r="C5" s="2">
        <v>7.2</v>
      </c>
      <c r="D5" s="1">
        <v>2.92</v>
      </c>
      <c r="E5" s="2">
        <v>6</v>
      </c>
      <c r="F5" s="1">
        <v>1.76</v>
      </c>
      <c r="G5" s="2">
        <v>10</v>
      </c>
      <c r="H5" s="11">
        <v>1.62</v>
      </c>
      <c r="I5" s="21">
        <v>9.0999999999999943</v>
      </c>
      <c r="J5" s="11">
        <v>1.86</v>
      </c>
    </row>
    <row r="6" spans="1:10">
      <c r="A6" s="2">
        <v>15</v>
      </c>
      <c r="B6" s="1">
        <v>0.63</v>
      </c>
      <c r="C6" s="2">
        <v>11.9</v>
      </c>
      <c r="D6" s="1">
        <v>3.22</v>
      </c>
      <c r="E6" s="2">
        <v>9</v>
      </c>
      <c r="F6" s="1">
        <v>1.91</v>
      </c>
      <c r="G6" s="2">
        <v>15</v>
      </c>
      <c r="H6" s="11">
        <v>1.65</v>
      </c>
      <c r="I6" s="21">
        <v>19.099999999999994</v>
      </c>
      <c r="J6" s="11">
        <v>1.87</v>
      </c>
    </row>
    <row r="7" spans="1:10">
      <c r="A7" s="2">
        <v>20</v>
      </c>
      <c r="B7" s="1">
        <v>1.04</v>
      </c>
      <c r="C7" s="2">
        <v>14.8</v>
      </c>
      <c r="D7" s="1">
        <v>3.915</v>
      </c>
      <c r="E7" s="2">
        <v>11</v>
      </c>
      <c r="F7" s="1">
        <v>1.9850000000000001</v>
      </c>
      <c r="G7" s="2">
        <v>20</v>
      </c>
      <c r="H7" s="11">
        <v>1.7050000000000001</v>
      </c>
      <c r="I7" s="21">
        <v>29.099999999999994</v>
      </c>
      <c r="J7" s="11">
        <v>1.89</v>
      </c>
    </row>
    <row r="8" spans="1:10">
      <c r="A8" s="2">
        <v>25</v>
      </c>
      <c r="B8" s="1">
        <v>1.395</v>
      </c>
      <c r="C8" s="2">
        <v>17.3</v>
      </c>
      <c r="D8" s="1">
        <v>4.2450000000000001</v>
      </c>
      <c r="E8" s="2">
        <v>12.3</v>
      </c>
      <c r="F8" s="1">
        <v>2.37</v>
      </c>
      <c r="G8" s="2">
        <v>25</v>
      </c>
      <c r="H8" s="11">
        <v>1.84</v>
      </c>
      <c r="I8" s="21">
        <v>39.099999999999994</v>
      </c>
      <c r="J8" s="11">
        <v>1.91</v>
      </c>
    </row>
    <row r="9" spans="1:10">
      <c r="A9" s="2">
        <v>30</v>
      </c>
      <c r="B9" s="1">
        <v>1.9850000000000001</v>
      </c>
      <c r="C9" s="2">
        <v>20.2</v>
      </c>
      <c r="D9" s="1">
        <v>4.4550000000000001</v>
      </c>
      <c r="E9" s="2">
        <v>15</v>
      </c>
      <c r="F9" s="1">
        <v>2.355</v>
      </c>
      <c r="G9" s="2">
        <v>30</v>
      </c>
      <c r="H9" s="11">
        <v>1.7649999999999999</v>
      </c>
      <c r="I9" s="21">
        <v>49.099999999999994</v>
      </c>
      <c r="J9" s="11">
        <v>1.85</v>
      </c>
    </row>
    <row r="10" spans="1:10">
      <c r="A10" s="2">
        <v>35</v>
      </c>
      <c r="B10" s="1">
        <v>2.0350000000000001</v>
      </c>
      <c r="C10" s="2">
        <v>21.6</v>
      </c>
      <c r="D10" s="1">
        <v>4.9850000000000003</v>
      </c>
      <c r="E10" s="2">
        <v>19</v>
      </c>
      <c r="F10" s="1">
        <v>2.4950000000000001</v>
      </c>
      <c r="G10" s="2">
        <v>35</v>
      </c>
      <c r="H10" s="11">
        <v>2.0449999999999999</v>
      </c>
      <c r="I10" s="21">
        <v>59.099999999999994</v>
      </c>
      <c r="J10" s="11">
        <v>1.8</v>
      </c>
    </row>
    <row r="11" spans="1:10">
      <c r="A11" s="2">
        <v>40</v>
      </c>
      <c r="B11" s="1">
        <v>2.63</v>
      </c>
      <c r="E11" s="2">
        <v>20</v>
      </c>
      <c r="F11" s="1">
        <v>2.5649999999999999</v>
      </c>
      <c r="G11" s="2">
        <v>40</v>
      </c>
      <c r="H11" s="11">
        <v>1.925</v>
      </c>
      <c r="I11" s="21">
        <v>69.099999999999994</v>
      </c>
      <c r="J11" s="11">
        <v>1.92</v>
      </c>
    </row>
    <row r="12" spans="1:10" ht="17.25">
      <c r="A12" s="2">
        <v>46</v>
      </c>
      <c r="B12" s="1">
        <v>3.43</v>
      </c>
      <c r="C12" s="3" t="s">
        <v>30</v>
      </c>
      <c r="D12" s="4" t="s">
        <v>31</v>
      </c>
      <c r="E12" s="2">
        <v>23</v>
      </c>
      <c r="F12" s="1">
        <v>2.61</v>
      </c>
      <c r="G12" s="2">
        <v>45</v>
      </c>
      <c r="H12" s="11">
        <v>1.86</v>
      </c>
      <c r="I12" s="21">
        <v>86.399999999999991</v>
      </c>
      <c r="J12" s="11">
        <v>1.87</v>
      </c>
    </row>
    <row r="13" spans="1:10">
      <c r="A13" s="2">
        <v>50</v>
      </c>
      <c r="B13" s="1">
        <v>3.85</v>
      </c>
      <c r="C13" s="5">
        <f>SLOPE(D3:D10,C3:C10)</f>
        <v>0.14686958646115578</v>
      </c>
      <c r="D13" s="6">
        <f>RSQ(D3:D10,C3:C10)</f>
        <v>0.98026992625491016</v>
      </c>
      <c r="E13" s="2">
        <v>26</v>
      </c>
      <c r="F13" s="1">
        <v>2.54</v>
      </c>
      <c r="G13" s="2">
        <v>50</v>
      </c>
      <c r="H13" s="11">
        <v>1.915</v>
      </c>
      <c r="I13" s="21">
        <v>94.1</v>
      </c>
      <c r="J13" s="11">
        <v>1.89</v>
      </c>
    </row>
    <row r="14" spans="1:10">
      <c r="C14" s="2" t="s">
        <v>34</v>
      </c>
      <c r="E14" s="2">
        <v>29</v>
      </c>
      <c r="F14" s="1">
        <v>2.5550000000000002</v>
      </c>
      <c r="G14" s="2">
        <v>55</v>
      </c>
      <c r="H14" s="11">
        <v>2.33</v>
      </c>
    </row>
    <row r="15" spans="1:10" ht="17.25">
      <c r="A15" s="3" t="s">
        <v>30</v>
      </c>
      <c r="B15" s="4" t="s">
        <v>31</v>
      </c>
      <c r="C15" s="2" t="s">
        <v>35</v>
      </c>
      <c r="E15" s="2">
        <v>32</v>
      </c>
      <c r="F15" s="1">
        <v>2.8</v>
      </c>
      <c r="G15" s="2">
        <v>60</v>
      </c>
      <c r="H15" s="11">
        <v>2.1800000000000002</v>
      </c>
      <c r="I15" s="3" t="s">
        <v>30</v>
      </c>
      <c r="J15" s="4" t="s">
        <v>31</v>
      </c>
    </row>
    <row r="16" spans="1:10">
      <c r="A16" s="5">
        <f>SLOPE(B3:B13,A3:A13)</f>
        <v>8.0094047439190214E-2</v>
      </c>
      <c r="B16" s="6">
        <f>RSQ(B3:B13,A3:A13)</f>
        <v>0.97567622444554669</v>
      </c>
      <c r="E16" s="2">
        <v>25</v>
      </c>
      <c r="F16" s="1">
        <v>3.11</v>
      </c>
      <c r="G16" s="2">
        <v>65</v>
      </c>
      <c r="H16" s="11">
        <v>2.75</v>
      </c>
      <c r="I16" s="5" t="s">
        <v>53</v>
      </c>
      <c r="J16" s="6">
        <f>RSQ(J3:J13,I3:I13)</f>
        <v>2.7410217695034121E-2</v>
      </c>
    </row>
    <row r="17" spans="1:9">
      <c r="A17" s="2" t="s">
        <v>33</v>
      </c>
      <c r="E17" s="2">
        <v>28</v>
      </c>
      <c r="F17" s="1">
        <v>3.1949999999999998</v>
      </c>
      <c r="G17" s="2">
        <v>70</v>
      </c>
      <c r="H17" s="11">
        <v>2.84</v>
      </c>
      <c r="I17" s="2" t="s">
        <v>52</v>
      </c>
    </row>
    <row r="18" spans="1:9">
      <c r="A18" s="2">
        <v>39.4</v>
      </c>
      <c r="E18" s="2">
        <v>41</v>
      </c>
      <c r="F18" s="1">
        <v>3.15</v>
      </c>
      <c r="G18" s="2">
        <v>75</v>
      </c>
      <c r="H18" s="11">
        <v>2.92</v>
      </c>
      <c r="I18" s="10" t="s">
        <v>35</v>
      </c>
    </row>
    <row r="19" spans="1:9">
      <c r="A19" s="2" t="s">
        <v>34</v>
      </c>
      <c r="G19" s="2">
        <v>80</v>
      </c>
      <c r="H19" s="11">
        <v>2.91</v>
      </c>
    </row>
    <row r="20" spans="1:9" ht="17.25">
      <c r="A20" s="10">
        <f>(A13-A18)/A18</f>
        <v>0.26903553299492389</v>
      </c>
      <c r="E20" s="3" t="s">
        <v>30</v>
      </c>
      <c r="F20" s="4" t="s">
        <v>31</v>
      </c>
      <c r="G20" s="2">
        <v>85</v>
      </c>
      <c r="H20" s="11">
        <v>3.02</v>
      </c>
    </row>
    <row r="21" spans="1:9">
      <c r="E21" s="5">
        <f>SLOPE(F3:F18,E3:E18)</f>
        <v>3.6457017201471979E-2</v>
      </c>
      <c r="F21" s="6">
        <f>RSQ(F3:F18,E3:E18)</f>
        <v>0.78812096395572151</v>
      </c>
      <c r="G21" s="2">
        <v>90</v>
      </c>
      <c r="H21" s="11">
        <v>3.17</v>
      </c>
    </row>
    <row r="22" spans="1:9">
      <c r="E22" s="2" t="s">
        <v>34</v>
      </c>
      <c r="G22" s="2">
        <v>95</v>
      </c>
      <c r="H22" s="11">
        <v>3.43</v>
      </c>
    </row>
    <row r="23" spans="1:9">
      <c r="E23" s="2" t="s">
        <v>35</v>
      </c>
    </row>
    <row r="24" spans="1:9" ht="17.25">
      <c r="G24" s="3" t="s">
        <v>30</v>
      </c>
      <c r="H24" s="4" t="s">
        <v>31</v>
      </c>
    </row>
    <row r="25" spans="1:9">
      <c r="G25" s="5">
        <f>SLOPE(H3:H22,G3:G22)</f>
        <v>2.06593984962406E-2</v>
      </c>
      <c r="H25" s="6">
        <f>RSQ(H3:H22,G3:G22)</f>
        <v>0.92244879558726511</v>
      </c>
    </row>
    <row r="26" spans="1:9">
      <c r="G26" s="2" t="s">
        <v>33</v>
      </c>
    </row>
    <row r="27" spans="1:9">
      <c r="G27" s="2">
        <v>80.400000000000006</v>
      </c>
    </row>
    <row r="28" spans="1:9">
      <c r="G28" s="2" t="s">
        <v>34</v>
      </c>
    </row>
    <row r="29" spans="1:9">
      <c r="G29" s="10">
        <f>(G22-G27)/G27</f>
        <v>0.18159203980099495</v>
      </c>
    </row>
  </sheetData>
  <mergeCells count="5">
    <mergeCell ref="I1:J1"/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6"/>
  <sheetViews>
    <sheetView workbookViewId="0">
      <selection activeCell="I27" sqref="I27"/>
    </sheetView>
  </sheetViews>
  <sheetFormatPr defaultRowHeight="15"/>
  <cols>
    <col min="2" max="2" width="9.140625" style="1"/>
    <col min="3" max="3" width="20.140625" bestFit="1" customWidth="1"/>
  </cols>
  <sheetData>
    <row r="1" spans="1:6">
      <c r="A1" t="s">
        <v>11</v>
      </c>
      <c r="B1" s="1" t="s">
        <v>10</v>
      </c>
      <c r="C1" t="s">
        <v>0</v>
      </c>
      <c r="D1" t="s">
        <v>9</v>
      </c>
      <c r="E1" t="s">
        <v>12</v>
      </c>
      <c r="F1" t="s">
        <v>22</v>
      </c>
    </row>
    <row r="2" spans="1:6">
      <c r="A2">
        <v>100</v>
      </c>
      <c r="B2" s="1">
        <v>2.6</v>
      </c>
      <c r="C2" t="s">
        <v>1</v>
      </c>
      <c r="D2" s="1">
        <f>B$2-(B2-B$2)</f>
        <v>2.6</v>
      </c>
      <c r="E2">
        <f t="shared" ref="E2:E33" si="0">D2-MIN(D$2:D$53)</f>
        <v>0.23999999999999977</v>
      </c>
      <c r="F2">
        <f>A2-A$53</f>
        <v>48</v>
      </c>
    </row>
    <row r="3" spans="1:6">
      <c r="A3">
        <v>99</v>
      </c>
      <c r="B3" s="1">
        <v>2.145</v>
      </c>
      <c r="D3" s="1">
        <f t="shared" ref="D3:D53" si="1">B$2-(B3-B$2)</f>
        <v>3.0550000000000002</v>
      </c>
      <c r="E3">
        <f t="shared" si="0"/>
        <v>0.69499999999999984</v>
      </c>
      <c r="F3">
        <f t="shared" ref="F3:F56" si="2">A3-A$53</f>
        <v>47</v>
      </c>
    </row>
    <row r="4" spans="1:6">
      <c r="A4">
        <v>97</v>
      </c>
      <c r="B4" s="1">
        <v>1.76</v>
      </c>
      <c r="C4" t="s">
        <v>2</v>
      </c>
      <c r="D4" s="1">
        <f t="shared" si="1"/>
        <v>3.4400000000000004</v>
      </c>
      <c r="E4">
        <f t="shared" si="0"/>
        <v>1.08</v>
      </c>
      <c r="F4">
        <f t="shared" si="2"/>
        <v>45</v>
      </c>
    </row>
    <row r="5" spans="1:6">
      <c r="A5">
        <v>96</v>
      </c>
      <c r="B5" s="1">
        <v>1.5</v>
      </c>
      <c r="D5" s="1">
        <f t="shared" si="1"/>
        <v>3.7</v>
      </c>
      <c r="E5">
        <f t="shared" si="0"/>
        <v>1.3399999999999999</v>
      </c>
      <c r="F5">
        <f t="shared" si="2"/>
        <v>44</v>
      </c>
    </row>
    <row r="6" spans="1:6">
      <c r="A6">
        <v>95</v>
      </c>
      <c r="B6" s="1">
        <v>1.44</v>
      </c>
      <c r="C6" t="s">
        <v>15</v>
      </c>
      <c r="D6" s="1">
        <f t="shared" si="1"/>
        <v>3.7600000000000002</v>
      </c>
      <c r="E6">
        <f t="shared" si="0"/>
        <v>1.4</v>
      </c>
      <c r="F6">
        <f t="shared" si="2"/>
        <v>43</v>
      </c>
    </row>
    <row r="7" spans="1:6">
      <c r="A7">
        <v>94</v>
      </c>
      <c r="B7" s="1">
        <v>1.64</v>
      </c>
      <c r="D7" s="1">
        <f t="shared" si="1"/>
        <v>3.5600000000000005</v>
      </c>
      <c r="E7">
        <f t="shared" si="0"/>
        <v>1.2000000000000002</v>
      </c>
      <c r="F7">
        <f t="shared" si="2"/>
        <v>42</v>
      </c>
    </row>
    <row r="8" spans="1:6">
      <c r="A8">
        <v>93</v>
      </c>
      <c r="B8" s="1">
        <v>1.72</v>
      </c>
      <c r="D8" s="1">
        <f t="shared" si="1"/>
        <v>3.4800000000000004</v>
      </c>
      <c r="E8">
        <f t="shared" si="0"/>
        <v>1.1200000000000001</v>
      </c>
      <c r="F8">
        <f t="shared" si="2"/>
        <v>41</v>
      </c>
    </row>
    <row r="9" spans="1:6">
      <c r="A9">
        <v>92</v>
      </c>
      <c r="B9" s="1">
        <v>1.925</v>
      </c>
      <c r="D9" s="1">
        <f t="shared" si="1"/>
        <v>3.2750000000000004</v>
      </c>
      <c r="E9">
        <f t="shared" si="0"/>
        <v>0.91500000000000004</v>
      </c>
      <c r="F9">
        <f t="shared" si="2"/>
        <v>40</v>
      </c>
    </row>
    <row r="10" spans="1:6">
      <c r="A10">
        <v>90</v>
      </c>
      <c r="B10" s="1">
        <v>2.0049999999999999</v>
      </c>
      <c r="D10" s="1">
        <f t="shared" si="1"/>
        <v>3.1950000000000003</v>
      </c>
      <c r="E10">
        <f t="shared" si="0"/>
        <v>0.83499999999999996</v>
      </c>
      <c r="F10">
        <f t="shared" si="2"/>
        <v>38</v>
      </c>
    </row>
    <row r="11" spans="1:6">
      <c r="A11">
        <v>88</v>
      </c>
      <c r="B11" s="1">
        <v>2.04</v>
      </c>
      <c r="D11" s="1">
        <f t="shared" si="1"/>
        <v>3.16</v>
      </c>
      <c r="E11">
        <f t="shared" si="0"/>
        <v>0.79999999999999982</v>
      </c>
      <c r="F11">
        <f t="shared" si="2"/>
        <v>36</v>
      </c>
    </row>
    <row r="12" spans="1:6">
      <c r="A12">
        <v>86</v>
      </c>
      <c r="B12" s="1">
        <v>2.16</v>
      </c>
      <c r="D12" s="1">
        <f t="shared" si="1"/>
        <v>3.04</v>
      </c>
      <c r="E12">
        <f t="shared" si="0"/>
        <v>0.67999999999999972</v>
      </c>
      <c r="F12">
        <f t="shared" si="2"/>
        <v>34</v>
      </c>
    </row>
    <row r="13" spans="1:6">
      <c r="A13">
        <v>84</v>
      </c>
      <c r="B13" s="1">
        <v>2.2599999999999998</v>
      </c>
      <c r="D13" s="1">
        <f t="shared" si="1"/>
        <v>2.9400000000000004</v>
      </c>
      <c r="E13">
        <f t="shared" si="0"/>
        <v>0.58000000000000007</v>
      </c>
      <c r="F13">
        <f t="shared" si="2"/>
        <v>32</v>
      </c>
    </row>
    <row r="14" spans="1:6">
      <c r="A14">
        <v>82</v>
      </c>
      <c r="B14" s="1">
        <v>2.29</v>
      </c>
      <c r="D14" s="1">
        <f t="shared" si="1"/>
        <v>2.91</v>
      </c>
      <c r="E14">
        <f t="shared" si="0"/>
        <v>0.54999999999999982</v>
      </c>
      <c r="F14">
        <f t="shared" si="2"/>
        <v>30</v>
      </c>
    </row>
    <row r="15" spans="1:6">
      <c r="A15">
        <v>80</v>
      </c>
      <c r="B15" s="1">
        <v>2.5150000000000001</v>
      </c>
      <c r="C15" t="s">
        <v>4</v>
      </c>
      <c r="D15" s="1">
        <f t="shared" si="1"/>
        <v>2.6850000000000001</v>
      </c>
      <c r="E15">
        <f t="shared" si="0"/>
        <v>0.32499999999999973</v>
      </c>
      <c r="F15">
        <f t="shared" si="2"/>
        <v>28</v>
      </c>
    </row>
    <row r="16" spans="1:6">
      <c r="A16">
        <v>79</v>
      </c>
      <c r="B16" s="1">
        <v>2.4900000000000002</v>
      </c>
      <c r="D16" s="1">
        <f t="shared" si="1"/>
        <v>2.71</v>
      </c>
      <c r="E16">
        <f t="shared" si="0"/>
        <v>0.34999999999999964</v>
      </c>
      <c r="F16">
        <f t="shared" si="2"/>
        <v>27</v>
      </c>
    </row>
    <row r="17" spans="1:6">
      <c r="A17">
        <v>78</v>
      </c>
      <c r="B17" s="1">
        <v>2.4049999999999998</v>
      </c>
      <c r="D17" s="1">
        <f t="shared" si="1"/>
        <v>2.7950000000000004</v>
      </c>
      <c r="E17">
        <f t="shared" si="0"/>
        <v>0.43500000000000005</v>
      </c>
      <c r="F17">
        <f t="shared" si="2"/>
        <v>26</v>
      </c>
    </row>
    <row r="18" spans="1:6">
      <c r="A18">
        <v>76</v>
      </c>
      <c r="B18" s="1">
        <v>2.4300000000000002</v>
      </c>
      <c r="D18" s="1">
        <f t="shared" si="1"/>
        <v>2.77</v>
      </c>
      <c r="E18">
        <f t="shared" si="0"/>
        <v>0.4099999999999997</v>
      </c>
      <c r="F18">
        <f t="shared" si="2"/>
        <v>24</v>
      </c>
    </row>
    <row r="19" spans="1:6">
      <c r="A19">
        <v>74</v>
      </c>
      <c r="B19" s="1">
        <v>2.38</v>
      </c>
      <c r="D19" s="1">
        <f t="shared" si="1"/>
        <v>2.8200000000000003</v>
      </c>
      <c r="E19">
        <f t="shared" si="0"/>
        <v>0.45999999999999996</v>
      </c>
      <c r="F19">
        <f t="shared" si="2"/>
        <v>22</v>
      </c>
    </row>
    <row r="20" spans="1:6">
      <c r="A20">
        <v>72</v>
      </c>
      <c r="B20" s="1">
        <v>2.34</v>
      </c>
      <c r="D20" s="1">
        <f t="shared" si="1"/>
        <v>2.8600000000000003</v>
      </c>
      <c r="E20">
        <f t="shared" si="0"/>
        <v>0.5</v>
      </c>
      <c r="F20">
        <f t="shared" si="2"/>
        <v>20</v>
      </c>
    </row>
    <row r="21" spans="1:6">
      <c r="A21">
        <v>70</v>
      </c>
      <c r="B21" s="1">
        <v>2.355</v>
      </c>
      <c r="D21" s="1">
        <f t="shared" si="1"/>
        <v>2.8450000000000002</v>
      </c>
      <c r="E21">
        <f t="shared" si="0"/>
        <v>0.48499999999999988</v>
      </c>
      <c r="F21">
        <f t="shared" si="2"/>
        <v>18</v>
      </c>
    </row>
    <row r="22" spans="1:6">
      <c r="A22">
        <v>69.3</v>
      </c>
      <c r="B22" s="1">
        <v>2.3650000000000002</v>
      </c>
      <c r="D22" s="1">
        <f t="shared" si="1"/>
        <v>2.835</v>
      </c>
      <c r="E22">
        <f t="shared" si="0"/>
        <v>0.47499999999999964</v>
      </c>
      <c r="F22">
        <f t="shared" si="2"/>
        <v>17.299999999999997</v>
      </c>
    </row>
    <row r="23" spans="1:6">
      <c r="A23">
        <v>69</v>
      </c>
      <c r="B23" s="1">
        <v>2.415</v>
      </c>
      <c r="D23" s="1">
        <f t="shared" si="1"/>
        <v>2.7850000000000001</v>
      </c>
      <c r="E23">
        <f t="shared" si="0"/>
        <v>0.42499999999999982</v>
      </c>
      <c r="F23">
        <f t="shared" si="2"/>
        <v>17</v>
      </c>
    </row>
    <row r="24" spans="1:6">
      <c r="A24">
        <v>68.599999999999994</v>
      </c>
      <c r="B24" s="1">
        <v>2.5299999999999998</v>
      </c>
      <c r="C24" t="s">
        <v>13</v>
      </c>
      <c r="D24" s="1">
        <f t="shared" si="1"/>
        <v>2.6700000000000004</v>
      </c>
      <c r="E24">
        <f t="shared" si="0"/>
        <v>0.31000000000000005</v>
      </c>
      <c r="F24">
        <f t="shared" si="2"/>
        <v>16.599999999999994</v>
      </c>
    </row>
    <row r="25" spans="1:6">
      <c r="A25">
        <v>68.400000000000006</v>
      </c>
      <c r="B25" s="1">
        <v>2.7149999999999999</v>
      </c>
      <c r="D25" s="1">
        <f t="shared" si="1"/>
        <v>2.4850000000000003</v>
      </c>
      <c r="E25">
        <f t="shared" si="0"/>
        <v>0.125</v>
      </c>
      <c r="F25">
        <f t="shared" si="2"/>
        <v>16.400000000000006</v>
      </c>
    </row>
    <row r="26" spans="1:6">
      <c r="A26">
        <v>68.3</v>
      </c>
      <c r="B26" s="1">
        <v>2.77</v>
      </c>
      <c r="D26" s="1">
        <f t="shared" si="1"/>
        <v>2.4300000000000002</v>
      </c>
      <c r="E26">
        <f t="shared" si="0"/>
        <v>6.999999999999984E-2</v>
      </c>
      <c r="F26">
        <f t="shared" si="2"/>
        <v>16.299999999999997</v>
      </c>
    </row>
    <row r="27" spans="1:6">
      <c r="A27">
        <v>68.3</v>
      </c>
      <c r="B27" s="1">
        <v>2.77</v>
      </c>
      <c r="C27" t="s">
        <v>17</v>
      </c>
      <c r="D27" s="1">
        <f t="shared" si="1"/>
        <v>2.4300000000000002</v>
      </c>
      <c r="E27">
        <f t="shared" si="0"/>
        <v>6.999999999999984E-2</v>
      </c>
      <c r="F27">
        <f t="shared" si="2"/>
        <v>16.299999999999997</v>
      </c>
    </row>
    <row r="28" spans="1:6">
      <c r="A28">
        <v>68.2</v>
      </c>
      <c r="B28" s="1">
        <v>2.7949999999999999</v>
      </c>
      <c r="D28" s="1">
        <f t="shared" si="1"/>
        <v>2.4050000000000002</v>
      </c>
      <c r="E28">
        <f t="shared" si="0"/>
        <v>4.4999999999999929E-2</v>
      </c>
      <c r="F28">
        <f t="shared" si="2"/>
        <v>16.200000000000003</v>
      </c>
    </row>
    <row r="29" spans="1:6">
      <c r="A29">
        <v>68</v>
      </c>
      <c r="B29" s="1">
        <v>2.83</v>
      </c>
      <c r="D29" s="1">
        <f t="shared" si="1"/>
        <v>2.37</v>
      </c>
      <c r="E29">
        <f t="shared" si="0"/>
        <v>9.9999999999997868E-3</v>
      </c>
      <c r="F29">
        <f t="shared" si="2"/>
        <v>16</v>
      </c>
    </row>
    <row r="30" spans="1:6">
      <c r="A30">
        <v>67.8</v>
      </c>
      <c r="B30" s="1">
        <v>2.84</v>
      </c>
      <c r="D30" s="1">
        <f t="shared" si="1"/>
        <v>2.3600000000000003</v>
      </c>
      <c r="E30">
        <f t="shared" si="0"/>
        <v>0</v>
      </c>
      <c r="F30">
        <f t="shared" si="2"/>
        <v>15.799999999999997</v>
      </c>
    </row>
    <row r="31" spans="1:6">
      <c r="A31">
        <v>67.599999999999994</v>
      </c>
      <c r="B31" s="1">
        <v>2.81</v>
      </c>
      <c r="D31" s="1">
        <f t="shared" si="1"/>
        <v>2.39</v>
      </c>
      <c r="E31">
        <f t="shared" si="0"/>
        <v>2.9999999999999805E-2</v>
      </c>
      <c r="F31">
        <f t="shared" si="2"/>
        <v>15.599999999999994</v>
      </c>
    </row>
    <row r="32" spans="1:6">
      <c r="A32">
        <v>67.400000000000006</v>
      </c>
      <c r="B32" s="1">
        <v>2.83</v>
      </c>
      <c r="C32" t="s">
        <v>18</v>
      </c>
      <c r="D32" s="1">
        <f t="shared" si="1"/>
        <v>2.37</v>
      </c>
      <c r="E32">
        <f t="shared" si="0"/>
        <v>9.9999999999997868E-3</v>
      </c>
      <c r="F32">
        <f t="shared" si="2"/>
        <v>15.400000000000006</v>
      </c>
    </row>
    <row r="33" spans="1:6">
      <c r="A33">
        <v>67.2</v>
      </c>
      <c r="B33" s="1">
        <v>2.7949999999999999</v>
      </c>
      <c r="D33" s="1">
        <f t="shared" si="1"/>
        <v>2.4050000000000002</v>
      </c>
      <c r="E33">
        <f t="shared" si="0"/>
        <v>4.4999999999999929E-2</v>
      </c>
      <c r="F33">
        <f t="shared" si="2"/>
        <v>15.200000000000003</v>
      </c>
    </row>
    <row r="34" spans="1:6">
      <c r="A34">
        <v>67</v>
      </c>
      <c r="B34" s="1">
        <v>2.79</v>
      </c>
      <c r="D34" s="1">
        <f t="shared" si="1"/>
        <v>2.41</v>
      </c>
      <c r="E34">
        <f t="shared" ref="E34:E53" si="3">D34-MIN(D$2:D$53)</f>
        <v>4.9999999999999822E-2</v>
      </c>
      <c r="F34">
        <f t="shared" si="2"/>
        <v>15</v>
      </c>
    </row>
    <row r="35" spans="1:6">
      <c r="A35">
        <v>66.8</v>
      </c>
      <c r="B35" s="1">
        <v>2.7650000000000001</v>
      </c>
      <c r="D35" s="1">
        <f t="shared" si="1"/>
        <v>2.4350000000000001</v>
      </c>
      <c r="E35">
        <f t="shared" si="3"/>
        <v>7.4999999999999734E-2</v>
      </c>
      <c r="F35">
        <f t="shared" si="2"/>
        <v>14.799999999999997</v>
      </c>
    </row>
    <row r="36" spans="1:6">
      <c r="A36">
        <v>66.599999999999994</v>
      </c>
      <c r="B36" s="1">
        <v>2.77</v>
      </c>
      <c r="D36" s="1">
        <f t="shared" si="1"/>
        <v>2.4300000000000002</v>
      </c>
      <c r="E36">
        <f t="shared" si="3"/>
        <v>6.999999999999984E-2</v>
      </c>
      <c r="F36">
        <f t="shared" si="2"/>
        <v>14.599999999999994</v>
      </c>
    </row>
    <row r="37" spans="1:6">
      <c r="A37">
        <v>66.400000000000006</v>
      </c>
      <c r="B37" s="1">
        <v>2.7549999999999999</v>
      </c>
      <c r="D37" s="1">
        <f t="shared" si="1"/>
        <v>2.4450000000000003</v>
      </c>
      <c r="E37">
        <f t="shared" si="3"/>
        <v>8.4999999999999964E-2</v>
      </c>
      <c r="F37">
        <f t="shared" si="2"/>
        <v>14.400000000000006</v>
      </c>
    </row>
    <row r="38" spans="1:6">
      <c r="A38">
        <v>66.3</v>
      </c>
      <c r="B38" s="1">
        <v>2.4900000000000002</v>
      </c>
      <c r="C38" t="s">
        <v>19</v>
      </c>
      <c r="D38" s="1">
        <f t="shared" si="1"/>
        <v>2.71</v>
      </c>
      <c r="E38">
        <f t="shared" si="3"/>
        <v>0.34999999999999964</v>
      </c>
      <c r="F38">
        <f t="shared" si="2"/>
        <v>14.299999999999997</v>
      </c>
    </row>
    <row r="39" spans="1:6">
      <c r="A39">
        <v>66</v>
      </c>
      <c r="B39" s="1">
        <v>2.42</v>
      </c>
      <c r="D39" s="1">
        <f t="shared" si="1"/>
        <v>2.7800000000000002</v>
      </c>
      <c r="E39">
        <f t="shared" si="3"/>
        <v>0.41999999999999993</v>
      </c>
      <c r="F39">
        <f t="shared" si="2"/>
        <v>14</v>
      </c>
    </row>
    <row r="40" spans="1:6">
      <c r="A40">
        <v>65.5</v>
      </c>
      <c r="B40" s="1">
        <v>2.4</v>
      </c>
      <c r="D40" s="1">
        <f t="shared" si="1"/>
        <v>2.8000000000000003</v>
      </c>
      <c r="E40">
        <f t="shared" si="3"/>
        <v>0.43999999999999995</v>
      </c>
      <c r="F40">
        <f t="shared" si="2"/>
        <v>13.5</v>
      </c>
    </row>
    <row r="41" spans="1:6">
      <c r="A41">
        <v>65</v>
      </c>
      <c r="B41" s="1">
        <v>2.2400000000000002</v>
      </c>
      <c r="D41" s="1">
        <f t="shared" si="1"/>
        <v>2.96</v>
      </c>
      <c r="E41">
        <f t="shared" si="3"/>
        <v>0.59999999999999964</v>
      </c>
      <c r="F41">
        <f t="shared" si="2"/>
        <v>13</v>
      </c>
    </row>
    <row r="42" spans="1:6">
      <c r="A42">
        <v>64.5</v>
      </c>
      <c r="B42" s="1">
        <v>2.085</v>
      </c>
      <c r="D42" s="1">
        <f t="shared" si="1"/>
        <v>3.1150000000000002</v>
      </c>
      <c r="E42">
        <f t="shared" si="3"/>
        <v>0.75499999999999989</v>
      </c>
      <c r="F42">
        <f t="shared" si="2"/>
        <v>12.5</v>
      </c>
    </row>
    <row r="43" spans="1:6">
      <c r="A43">
        <v>64</v>
      </c>
      <c r="B43" s="1">
        <v>2.0049999999999999</v>
      </c>
      <c r="D43" s="1">
        <f t="shared" si="1"/>
        <v>3.1950000000000003</v>
      </c>
      <c r="E43">
        <f t="shared" si="3"/>
        <v>0.83499999999999996</v>
      </c>
      <c r="F43">
        <f t="shared" si="2"/>
        <v>12</v>
      </c>
    </row>
    <row r="44" spans="1:6">
      <c r="A44">
        <v>63</v>
      </c>
      <c r="B44" s="1">
        <v>1.845</v>
      </c>
      <c r="C44" t="s">
        <v>5</v>
      </c>
      <c r="D44" s="1">
        <f t="shared" si="1"/>
        <v>3.3550000000000004</v>
      </c>
      <c r="E44">
        <f t="shared" si="3"/>
        <v>0.99500000000000011</v>
      </c>
      <c r="F44">
        <f t="shared" si="2"/>
        <v>11</v>
      </c>
    </row>
    <row r="45" spans="1:6">
      <c r="A45">
        <v>62</v>
      </c>
      <c r="B45" s="1">
        <v>1.825</v>
      </c>
      <c r="D45" s="1">
        <f t="shared" si="1"/>
        <v>3.375</v>
      </c>
      <c r="E45">
        <f t="shared" si="3"/>
        <v>1.0149999999999997</v>
      </c>
      <c r="F45">
        <f t="shared" si="2"/>
        <v>10</v>
      </c>
    </row>
    <row r="46" spans="1:6">
      <c r="A46">
        <v>61</v>
      </c>
      <c r="B46" s="1">
        <v>1.77</v>
      </c>
      <c r="C46" t="s">
        <v>4</v>
      </c>
      <c r="D46" s="1">
        <f t="shared" si="1"/>
        <v>3.43</v>
      </c>
      <c r="E46">
        <f t="shared" si="3"/>
        <v>1.0699999999999998</v>
      </c>
      <c r="F46">
        <f t="shared" si="2"/>
        <v>9</v>
      </c>
    </row>
    <row r="47" spans="1:6">
      <c r="A47">
        <v>60</v>
      </c>
      <c r="B47" s="1">
        <v>1.7849999999999999</v>
      </c>
      <c r="D47" s="1">
        <f t="shared" si="1"/>
        <v>3.415</v>
      </c>
      <c r="E47">
        <f t="shared" si="3"/>
        <v>1.0549999999999997</v>
      </c>
      <c r="F47">
        <f t="shared" si="2"/>
        <v>8</v>
      </c>
    </row>
    <row r="48" spans="1:6">
      <c r="A48">
        <v>59</v>
      </c>
      <c r="B48" s="1">
        <v>1.575</v>
      </c>
      <c r="D48" s="1">
        <f t="shared" si="1"/>
        <v>3.625</v>
      </c>
      <c r="E48">
        <f t="shared" si="3"/>
        <v>1.2649999999999997</v>
      </c>
      <c r="F48">
        <f t="shared" si="2"/>
        <v>7</v>
      </c>
    </row>
    <row r="49" spans="1:6">
      <c r="A49">
        <v>58</v>
      </c>
      <c r="B49" s="1">
        <v>1.385</v>
      </c>
      <c r="D49" s="1">
        <f t="shared" si="1"/>
        <v>3.8150000000000004</v>
      </c>
      <c r="E49">
        <f t="shared" si="3"/>
        <v>1.4550000000000001</v>
      </c>
      <c r="F49">
        <f t="shared" si="2"/>
        <v>6</v>
      </c>
    </row>
    <row r="50" spans="1:6">
      <c r="A50">
        <v>56</v>
      </c>
      <c r="B50" s="1">
        <v>1.3149999999999999</v>
      </c>
      <c r="D50" s="1">
        <f t="shared" si="1"/>
        <v>3.8850000000000002</v>
      </c>
      <c r="E50">
        <f t="shared" si="3"/>
        <v>1.5249999999999999</v>
      </c>
      <c r="F50">
        <f t="shared" si="2"/>
        <v>4</v>
      </c>
    </row>
    <row r="51" spans="1:6">
      <c r="A51">
        <v>54</v>
      </c>
      <c r="B51" s="1">
        <v>1.3</v>
      </c>
      <c r="C51" t="s">
        <v>13</v>
      </c>
      <c r="D51" s="1">
        <f t="shared" si="1"/>
        <v>3.9000000000000004</v>
      </c>
      <c r="E51">
        <f t="shared" si="3"/>
        <v>1.54</v>
      </c>
      <c r="F51">
        <f t="shared" si="2"/>
        <v>2</v>
      </c>
    </row>
    <row r="52" spans="1:6">
      <c r="A52">
        <v>53</v>
      </c>
      <c r="B52" s="1">
        <v>1.2949999999999999</v>
      </c>
      <c r="C52" t="s">
        <v>20</v>
      </c>
      <c r="D52" s="1">
        <f t="shared" si="1"/>
        <v>3.9050000000000002</v>
      </c>
      <c r="E52">
        <f t="shared" si="3"/>
        <v>1.5449999999999999</v>
      </c>
      <c r="F52">
        <f t="shared" si="2"/>
        <v>1</v>
      </c>
    </row>
    <row r="53" spans="1:6">
      <c r="A53">
        <v>52</v>
      </c>
      <c r="B53" s="1">
        <v>1.2050000000000001</v>
      </c>
      <c r="C53" t="s">
        <v>21</v>
      </c>
      <c r="D53" s="1">
        <f t="shared" si="1"/>
        <v>3.9950000000000001</v>
      </c>
      <c r="E53">
        <f t="shared" si="3"/>
        <v>1.6349999999999998</v>
      </c>
      <c r="F53">
        <f t="shared" si="2"/>
        <v>0</v>
      </c>
    </row>
    <row r="55" spans="1:6">
      <c r="A55">
        <v>68.3</v>
      </c>
      <c r="B55" s="1">
        <v>2.77</v>
      </c>
      <c r="C55" t="s">
        <v>17</v>
      </c>
      <c r="D55">
        <f t="shared" ref="D55:D56" si="4">B$2-(B55-B$2)</f>
        <v>2.4300000000000002</v>
      </c>
      <c r="E55">
        <f>D55-MIN(D$2:D$53)</f>
        <v>6.999999999999984E-2</v>
      </c>
      <c r="F55">
        <f t="shared" si="2"/>
        <v>16.299999999999997</v>
      </c>
    </row>
    <row r="56" spans="1:6">
      <c r="A56">
        <v>66.599999999999994</v>
      </c>
      <c r="B56" s="1">
        <v>2.77</v>
      </c>
      <c r="C56" t="s">
        <v>16</v>
      </c>
      <c r="D56">
        <f t="shared" si="4"/>
        <v>2.4300000000000002</v>
      </c>
      <c r="E56">
        <f>D56-MIN(D$2:D$53)</f>
        <v>6.999999999999984E-2</v>
      </c>
      <c r="F56">
        <f t="shared" si="2"/>
        <v>14.599999999999994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opLeftCell="A3" workbookViewId="0">
      <selection activeCell="D32" sqref="D32"/>
    </sheetView>
  </sheetViews>
  <sheetFormatPr defaultRowHeight="15"/>
  <cols>
    <col min="2" max="2" width="9.140625" style="1"/>
    <col min="3" max="3" width="20.140625" bestFit="1" customWidth="1"/>
  </cols>
  <sheetData>
    <row r="1" spans="1:6">
      <c r="A1" t="s">
        <v>11</v>
      </c>
      <c r="B1" s="1" t="s">
        <v>10</v>
      </c>
      <c r="C1" t="s">
        <v>0</v>
      </c>
      <c r="D1" t="s">
        <v>24</v>
      </c>
      <c r="E1" t="s">
        <v>12</v>
      </c>
      <c r="F1" t="s">
        <v>22</v>
      </c>
    </row>
    <row r="2" spans="1:6">
      <c r="A2">
        <v>0</v>
      </c>
      <c r="B2" s="1">
        <v>0.70499999999999996</v>
      </c>
      <c r="D2" s="1">
        <f>B$2-(B2-B$2)</f>
        <v>0.70499999999999996</v>
      </c>
      <c r="E2" s="1">
        <f>D2-MIN(D$2:D$48)</f>
        <v>5.2949999999999999</v>
      </c>
      <c r="F2">
        <f>A$48-A2</f>
        <v>66.2</v>
      </c>
    </row>
    <row r="3" spans="1:6">
      <c r="A3">
        <v>1</v>
      </c>
      <c r="B3" s="1">
        <v>1.66</v>
      </c>
      <c r="D3" s="1">
        <f t="shared" ref="D3:D30" si="0">B$2-(B3-B$2)</f>
        <v>-0.25</v>
      </c>
      <c r="E3" s="1">
        <f t="shared" ref="E3:E51" si="1">D3-MIN(D$2:D$48)</f>
        <v>4.34</v>
      </c>
      <c r="F3">
        <f t="shared" ref="F3:F48" si="2">A$48-A3</f>
        <v>65.2</v>
      </c>
    </row>
    <row r="4" spans="1:6">
      <c r="A4">
        <v>3</v>
      </c>
      <c r="B4" s="1">
        <v>3.28</v>
      </c>
      <c r="D4" s="1">
        <f t="shared" si="0"/>
        <v>-1.8699999999999997</v>
      </c>
      <c r="E4" s="1">
        <f t="shared" si="1"/>
        <v>2.72</v>
      </c>
      <c r="F4">
        <f t="shared" si="2"/>
        <v>63.2</v>
      </c>
    </row>
    <row r="5" spans="1:6">
      <c r="A5">
        <v>5</v>
      </c>
      <c r="B5" s="1">
        <v>4.1399999999999997</v>
      </c>
      <c r="D5" s="1">
        <f t="shared" si="0"/>
        <v>-2.7299999999999995</v>
      </c>
      <c r="E5" s="1">
        <f t="shared" si="1"/>
        <v>1.8600000000000003</v>
      </c>
      <c r="F5">
        <f t="shared" si="2"/>
        <v>61.2</v>
      </c>
    </row>
    <row r="6" spans="1:6">
      <c r="A6">
        <v>8</v>
      </c>
      <c r="B6" s="1">
        <v>5.08</v>
      </c>
      <c r="D6" s="1">
        <f t="shared" si="0"/>
        <v>-3.67</v>
      </c>
      <c r="E6" s="1">
        <f t="shared" si="1"/>
        <v>0.91999999999999993</v>
      </c>
      <c r="F6">
        <f t="shared" si="2"/>
        <v>58.2</v>
      </c>
    </row>
    <row r="7" spans="1:6">
      <c r="A7">
        <v>10</v>
      </c>
      <c r="B7" s="1">
        <v>5.36</v>
      </c>
      <c r="D7" s="1">
        <f t="shared" si="0"/>
        <v>-3.95</v>
      </c>
      <c r="E7" s="1">
        <f t="shared" si="1"/>
        <v>0.63999999999999968</v>
      </c>
      <c r="F7">
        <f t="shared" si="2"/>
        <v>56.2</v>
      </c>
    </row>
    <row r="8" spans="1:6">
      <c r="A8">
        <v>11</v>
      </c>
      <c r="B8" s="1">
        <v>5.47</v>
      </c>
      <c r="D8" s="1">
        <f t="shared" si="0"/>
        <v>-4.0599999999999996</v>
      </c>
      <c r="E8" s="1">
        <f t="shared" si="1"/>
        <v>0.53000000000000025</v>
      </c>
      <c r="F8">
        <f t="shared" si="2"/>
        <v>55.2</v>
      </c>
    </row>
    <row r="9" spans="1:6">
      <c r="A9">
        <v>12</v>
      </c>
      <c r="B9" s="1">
        <v>5.32</v>
      </c>
      <c r="D9" s="1">
        <f t="shared" si="0"/>
        <v>-3.91</v>
      </c>
      <c r="E9" s="1">
        <f t="shared" si="1"/>
        <v>0.67999999999999972</v>
      </c>
      <c r="F9">
        <f t="shared" si="2"/>
        <v>54.2</v>
      </c>
    </row>
    <row r="10" spans="1:6">
      <c r="A10">
        <v>12.6</v>
      </c>
      <c r="B10" s="1">
        <v>5.415</v>
      </c>
      <c r="C10" t="s">
        <v>13</v>
      </c>
      <c r="D10" s="1">
        <f t="shared" si="0"/>
        <v>-4.0049999999999999</v>
      </c>
      <c r="E10" s="1">
        <f t="shared" si="1"/>
        <v>0.58499999999999996</v>
      </c>
      <c r="F10">
        <f t="shared" si="2"/>
        <v>53.6</v>
      </c>
    </row>
    <row r="11" spans="1:6">
      <c r="A11">
        <v>13</v>
      </c>
      <c r="B11" s="1">
        <v>5.6950000000000003</v>
      </c>
      <c r="C11" t="s">
        <v>17</v>
      </c>
      <c r="D11" s="1">
        <f t="shared" si="0"/>
        <v>-4.2850000000000001</v>
      </c>
      <c r="E11" s="1">
        <f t="shared" si="1"/>
        <v>0.30499999999999972</v>
      </c>
      <c r="F11">
        <f t="shared" si="2"/>
        <v>53.2</v>
      </c>
    </row>
    <row r="12" spans="1:6">
      <c r="A12">
        <v>13.8</v>
      </c>
      <c r="B12" s="1">
        <v>5.78</v>
      </c>
      <c r="D12" s="1">
        <f t="shared" si="0"/>
        <v>-4.37</v>
      </c>
      <c r="E12" s="1">
        <f t="shared" si="1"/>
        <v>0.21999999999999975</v>
      </c>
      <c r="F12">
        <f t="shared" si="2"/>
        <v>52.400000000000006</v>
      </c>
    </row>
    <row r="13" spans="1:6">
      <c r="A13">
        <v>14.4</v>
      </c>
      <c r="B13" s="1">
        <v>5.94</v>
      </c>
      <c r="D13" s="1">
        <f t="shared" si="0"/>
        <v>-4.53</v>
      </c>
      <c r="E13" s="1">
        <f t="shared" si="1"/>
        <v>5.9999999999999609E-2</v>
      </c>
      <c r="F13">
        <f t="shared" si="2"/>
        <v>51.800000000000004</v>
      </c>
    </row>
    <row r="14" spans="1:6">
      <c r="A14">
        <v>15.1</v>
      </c>
      <c r="B14" s="1">
        <v>5.93</v>
      </c>
      <c r="D14" s="1">
        <f t="shared" si="0"/>
        <v>-4.5199999999999996</v>
      </c>
      <c r="E14" s="1">
        <f t="shared" si="1"/>
        <v>7.0000000000000284E-2</v>
      </c>
      <c r="F14">
        <f t="shared" si="2"/>
        <v>51.1</v>
      </c>
    </row>
    <row r="15" spans="1:6">
      <c r="A15">
        <v>15.6</v>
      </c>
      <c r="B15" s="1">
        <v>6</v>
      </c>
      <c r="C15" t="s">
        <v>18</v>
      </c>
      <c r="D15" s="1">
        <f t="shared" si="0"/>
        <v>-4.59</v>
      </c>
      <c r="E15" s="1">
        <f t="shared" si="1"/>
        <v>0</v>
      </c>
      <c r="F15">
        <f t="shared" si="2"/>
        <v>50.6</v>
      </c>
    </row>
    <row r="16" spans="1:6">
      <c r="A16">
        <v>16</v>
      </c>
      <c r="B16" s="1">
        <v>5.9050000000000002</v>
      </c>
      <c r="D16" s="1">
        <f t="shared" si="0"/>
        <v>-4.4950000000000001</v>
      </c>
      <c r="E16" s="1">
        <f>D16-MIN(D$2:D$48)</f>
        <v>9.4999999999999751E-2</v>
      </c>
      <c r="F16">
        <f t="shared" si="2"/>
        <v>50.2</v>
      </c>
    </row>
    <row r="17" spans="1:6">
      <c r="A17">
        <v>16.600000000000001</v>
      </c>
      <c r="B17" s="1">
        <v>5.9050000000000002</v>
      </c>
      <c r="C17" t="s">
        <v>16</v>
      </c>
      <c r="D17" s="1">
        <f t="shared" si="0"/>
        <v>-4.4950000000000001</v>
      </c>
      <c r="E17" s="1">
        <f t="shared" si="1"/>
        <v>9.4999999999999751E-2</v>
      </c>
      <c r="F17">
        <f t="shared" si="2"/>
        <v>49.6</v>
      </c>
    </row>
    <row r="18" spans="1:6">
      <c r="A18">
        <v>16.899999999999999</v>
      </c>
      <c r="B18" s="1">
        <v>5.8650000000000002</v>
      </c>
      <c r="D18" s="1">
        <f t="shared" si="0"/>
        <v>-4.4550000000000001</v>
      </c>
      <c r="E18" s="1">
        <f t="shared" si="1"/>
        <v>0.13499999999999979</v>
      </c>
      <c r="F18">
        <f t="shared" si="2"/>
        <v>49.300000000000004</v>
      </c>
    </row>
    <row r="19" spans="1:6">
      <c r="A19">
        <v>17.2</v>
      </c>
      <c r="B19" s="1">
        <v>5.47</v>
      </c>
      <c r="C19" t="s">
        <v>19</v>
      </c>
      <c r="D19" s="1">
        <f t="shared" si="0"/>
        <v>-4.0599999999999996</v>
      </c>
      <c r="E19" s="1">
        <f t="shared" si="1"/>
        <v>0.53000000000000025</v>
      </c>
      <c r="F19">
        <f t="shared" si="2"/>
        <v>49</v>
      </c>
    </row>
    <row r="20" spans="1:6">
      <c r="A20">
        <v>17.7</v>
      </c>
      <c r="B20" s="1">
        <v>4.8150000000000004</v>
      </c>
      <c r="D20" s="1">
        <f t="shared" si="0"/>
        <v>-3.4050000000000002</v>
      </c>
      <c r="E20" s="1">
        <f t="shared" si="1"/>
        <v>1.1849999999999996</v>
      </c>
      <c r="F20">
        <f t="shared" si="2"/>
        <v>48.5</v>
      </c>
    </row>
    <row r="21" spans="1:6">
      <c r="A21">
        <v>18</v>
      </c>
      <c r="B21" s="1">
        <v>4.3499999999999996</v>
      </c>
      <c r="D21" s="1">
        <f t="shared" si="0"/>
        <v>-2.9399999999999995</v>
      </c>
      <c r="E21" s="1">
        <f t="shared" si="1"/>
        <v>1.6500000000000004</v>
      </c>
      <c r="F21">
        <f t="shared" si="2"/>
        <v>48.2</v>
      </c>
    </row>
    <row r="22" spans="1:6">
      <c r="A22">
        <v>18.399999999999999</v>
      </c>
      <c r="B22" s="1">
        <v>3.9</v>
      </c>
      <c r="D22" s="1">
        <f t="shared" si="0"/>
        <v>-2.4899999999999998</v>
      </c>
      <c r="E22" s="1">
        <f t="shared" si="1"/>
        <v>2.1</v>
      </c>
      <c r="F22">
        <f t="shared" si="2"/>
        <v>47.800000000000004</v>
      </c>
    </row>
    <row r="23" spans="1:6">
      <c r="A23">
        <v>19</v>
      </c>
      <c r="B23" s="1">
        <v>3.5550000000000002</v>
      </c>
      <c r="D23" s="1">
        <f t="shared" si="0"/>
        <v>-2.145</v>
      </c>
      <c r="E23" s="1">
        <f t="shared" si="1"/>
        <v>2.4449999999999998</v>
      </c>
      <c r="F23">
        <f t="shared" si="2"/>
        <v>47.2</v>
      </c>
    </row>
    <row r="24" spans="1:6">
      <c r="A24">
        <v>20</v>
      </c>
      <c r="B24" s="1">
        <v>3.07</v>
      </c>
      <c r="D24" s="1">
        <f t="shared" si="0"/>
        <v>-1.6599999999999997</v>
      </c>
      <c r="E24" s="1">
        <f t="shared" si="1"/>
        <v>2.93</v>
      </c>
      <c r="F24">
        <f t="shared" si="2"/>
        <v>46.2</v>
      </c>
    </row>
    <row r="25" spans="1:6">
      <c r="A25">
        <v>21</v>
      </c>
      <c r="B25" s="1">
        <v>2.7050000000000001</v>
      </c>
      <c r="D25" s="1">
        <f t="shared" si="0"/>
        <v>-1.2949999999999999</v>
      </c>
      <c r="E25" s="1">
        <f t="shared" si="1"/>
        <v>3.2949999999999999</v>
      </c>
      <c r="F25">
        <f t="shared" si="2"/>
        <v>45.2</v>
      </c>
    </row>
    <row r="26" spans="1:6">
      <c r="A26">
        <v>23</v>
      </c>
      <c r="B26" s="1">
        <v>2.25</v>
      </c>
      <c r="D26" s="1">
        <f t="shared" si="0"/>
        <v>-0.84</v>
      </c>
      <c r="E26" s="1">
        <f t="shared" si="1"/>
        <v>3.75</v>
      </c>
      <c r="F26">
        <f t="shared" si="2"/>
        <v>43.2</v>
      </c>
    </row>
    <row r="27" spans="1:6">
      <c r="A27">
        <v>25</v>
      </c>
      <c r="B27" s="1">
        <v>1.885</v>
      </c>
      <c r="D27" s="1">
        <f t="shared" si="0"/>
        <v>-0.4750000000000002</v>
      </c>
      <c r="E27" s="1">
        <f t="shared" si="1"/>
        <v>4.1149999999999993</v>
      </c>
      <c r="F27">
        <f t="shared" si="2"/>
        <v>41.2</v>
      </c>
    </row>
    <row r="28" spans="1:6">
      <c r="A28">
        <v>27</v>
      </c>
      <c r="B28" s="1">
        <v>1.885</v>
      </c>
      <c r="D28" s="1">
        <f t="shared" si="0"/>
        <v>-0.4750000000000002</v>
      </c>
      <c r="E28" s="1">
        <f t="shared" si="1"/>
        <v>4.1149999999999993</v>
      </c>
      <c r="F28">
        <f t="shared" si="2"/>
        <v>39.200000000000003</v>
      </c>
    </row>
    <row r="29" spans="1:6">
      <c r="A29">
        <v>29</v>
      </c>
      <c r="B29" s="1">
        <v>1.325</v>
      </c>
      <c r="D29" s="1">
        <f t="shared" si="0"/>
        <v>8.4999999999999964E-2</v>
      </c>
      <c r="E29" s="1">
        <f t="shared" si="1"/>
        <v>4.6749999999999998</v>
      </c>
      <c r="F29">
        <f t="shared" si="2"/>
        <v>37.200000000000003</v>
      </c>
    </row>
    <row r="30" spans="1:6">
      <c r="A30">
        <v>31</v>
      </c>
      <c r="B30" s="1">
        <v>1.0549999999999999</v>
      </c>
      <c r="C30" t="s">
        <v>3</v>
      </c>
      <c r="D30" s="1">
        <f t="shared" si="0"/>
        <v>0.35499999999999998</v>
      </c>
      <c r="E30" s="1">
        <f t="shared" si="1"/>
        <v>4.9450000000000003</v>
      </c>
      <c r="F30">
        <f t="shared" si="2"/>
        <v>35.200000000000003</v>
      </c>
    </row>
    <row r="31" spans="1:6">
      <c r="A31">
        <v>31</v>
      </c>
      <c r="B31" s="1">
        <v>2.83</v>
      </c>
      <c r="D31" s="1">
        <f t="shared" ref="D31:D37" si="3">(B$31-B$30)+B$2-(B31-B$2)</f>
        <v>0.35499999999999998</v>
      </c>
      <c r="E31" s="1">
        <f t="shared" si="1"/>
        <v>4.9450000000000003</v>
      </c>
      <c r="F31">
        <f t="shared" si="2"/>
        <v>35.200000000000003</v>
      </c>
    </row>
    <row r="32" spans="1:6">
      <c r="A32">
        <v>32</v>
      </c>
      <c r="B32" s="1">
        <v>2.7</v>
      </c>
      <c r="D32" s="1">
        <f t="shared" si="3"/>
        <v>0.48499999999999988</v>
      </c>
      <c r="E32" s="1">
        <f t="shared" si="1"/>
        <v>5.0749999999999993</v>
      </c>
      <c r="F32">
        <f t="shared" si="2"/>
        <v>34.200000000000003</v>
      </c>
    </row>
    <row r="33" spans="1:9">
      <c r="A33">
        <v>33</v>
      </c>
      <c r="B33" s="1">
        <v>2.7050000000000001</v>
      </c>
      <c r="D33" s="1">
        <f t="shared" si="3"/>
        <v>0.48</v>
      </c>
      <c r="E33" s="1">
        <f t="shared" si="1"/>
        <v>5.07</v>
      </c>
      <c r="F33">
        <f t="shared" si="2"/>
        <v>33.200000000000003</v>
      </c>
    </row>
    <row r="34" spans="1:9">
      <c r="A34">
        <v>34</v>
      </c>
      <c r="B34" s="1">
        <v>2.8149999999999999</v>
      </c>
      <c r="D34" s="1">
        <f t="shared" si="3"/>
        <v>0.37000000000000011</v>
      </c>
      <c r="E34" s="1">
        <f t="shared" si="1"/>
        <v>4.96</v>
      </c>
      <c r="F34">
        <f t="shared" si="2"/>
        <v>32.200000000000003</v>
      </c>
    </row>
    <row r="35" spans="1:9">
      <c r="A35">
        <v>34.200000000000003</v>
      </c>
      <c r="B35" s="1">
        <v>2.7949999999999999</v>
      </c>
      <c r="D35" s="1">
        <f t="shared" si="3"/>
        <v>0.39000000000000012</v>
      </c>
      <c r="E35" s="1">
        <f t="shared" si="1"/>
        <v>4.9800000000000004</v>
      </c>
      <c r="F35">
        <f t="shared" si="2"/>
        <v>32</v>
      </c>
    </row>
    <row r="36" spans="1:9">
      <c r="A36">
        <v>35</v>
      </c>
      <c r="B36" s="1">
        <v>2.4249999999999998</v>
      </c>
      <c r="D36" s="1">
        <f t="shared" si="3"/>
        <v>0.76000000000000023</v>
      </c>
      <c r="E36" s="1">
        <f t="shared" si="1"/>
        <v>5.35</v>
      </c>
      <c r="F36">
        <f t="shared" si="2"/>
        <v>31.200000000000003</v>
      </c>
    </row>
    <row r="37" spans="1:9">
      <c r="A37">
        <v>40</v>
      </c>
      <c r="B37" s="1">
        <v>1.125</v>
      </c>
      <c r="C37" t="s">
        <v>23</v>
      </c>
      <c r="D37" s="1">
        <f t="shared" si="3"/>
        <v>2.06</v>
      </c>
      <c r="E37" s="1">
        <f t="shared" si="1"/>
        <v>6.65</v>
      </c>
      <c r="F37">
        <f t="shared" si="2"/>
        <v>26.200000000000003</v>
      </c>
    </row>
    <row r="38" spans="1:9">
      <c r="A38">
        <v>40</v>
      </c>
      <c r="B38" s="1">
        <v>5.8150000000000004</v>
      </c>
      <c r="D38" s="1">
        <f>D$37+(B$38-B38)</f>
        <v>2.06</v>
      </c>
      <c r="E38" s="1">
        <f t="shared" si="1"/>
        <v>6.65</v>
      </c>
      <c r="F38">
        <f t="shared" si="2"/>
        <v>26.200000000000003</v>
      </c>
      <c r="H38" s="1"/>
      <c r="I38" s="1"/>
    </row>
    <row r="39" spans="1:9">
      <c r="A39">
        <v>45</v>
      </c>
      <c r="B39" s="1">
        <v>4.3449999999999998</v>
      </c>
      <c r="D39" s="1">
        <f>D$37+(B$38-B39)</f>
        <v>3.5300000000000007</v>
      </c>
      <c r="E39" s="1">
        <f t="shared" si="1"/>
        <v>8.120000000000001</v>
      </c>
      <c r="F39">
        <f t="shared" si="2"/>
        <v>21.200000000000003</v>
      </c>
      <c r="H39" s="1"/>
    </row>
    <row r="40" spans="1:9">
      <c r="A40">
        <v>50</v>
      </c>
      <c r="B40" s="1">
        <v>2.99</v>
      </c>
      <c r="D40" s="1">
        <f>D$37+(B$38-B40)</f>
        <v>4.8849999999999998</v>
      </c>
      <c r="E40" s="1">
        <f t="shared" si="1"/>
        <v>9.4749999999999996</v>
      </c>
      <c r="F40">
        <f t="shared" si="2"/>
        <v>16.200000000000003</v>
      </c>
      <c r="H40" s="1"/>
    </row>
    <row r="41" spans="1:9">
      <c r="A41">
        <v>55</v>
      </c>
      <c r="B41" s="1">
        <v>1.2749999999999999</v>
      </c>
      <c r="C41" t="s">
        <v>5</v>
      </c>
      <c r="D41" s="1">
        <f>D$37+(B$38-B41)</f>
        <v>6.6000000000000014</v>
      </c>
      <c r="E41" s="1">
        <f t="shared" si="1"/>
        <v>11.190000000000001</v>
      </c>
      <c r="F41">
        <f t="shared" si="2"/>
        <v>11.200000000000003</v>
      </c>
      <c r="H41" s="1"/>
    </row>
    <row r="42" spans="1:9">
      <c r="A42">
        <v>55</v>
      </c>
      <c r="B42" s="1">
        <v>6</v>
      </c>
      <c r="D42" s="1">
        <f>D$41+(B$42-B42)</f>
        <v>6.6000000000000014</v>
      </c>
      <c r="E42" s="1">
        <f t="shared" si="1"/>
        <v>11.190000000000001</v>
      </c>
      <c r="F42">
        <f t="shared" si="2"/>
        <v>11.200000000000003</v>
      </c>
      <c r="H42" s="1"/>
    </row>
    <row r="43" spans="1:9">
      <c r="A43">
        <v>60</v>
      </c>
      <c r="B43" s="1">
        <v>3.7149999999999999</v>
      </c>
      <c r="D43" s="1">
        <f t="shared" ref="D43:D48" si="4">D$41+(B$42-B43)</f>
        <v>8.8850000000000016</v>
      </c>
      <c r="E43" s="1">
        <f t="shared" si="1"/>
        <v>13.475000000000001</v>
      </c>
      <c r="F43">
        <f t="shared" si="2"/>
        <v>6.2000000000000028</v>
      </c>
      <c r="H43" s="1"/>
    </row>
    <row r="44" spans="1:9">
      <c r="A44">
        <v>63</v>
      </c>
      <c r="B44" s="1">
        <v>2.42</v>
      </c>
      <c r="D44" s="1">
        <f t="shared" si="4"/>
        <v>10.180000000000001</v>
      </c>
      <c r="E44" s="1">
        <f t="shared" si="1"/>
        <v>14.770000000000001</v>
      </c>
      <c r="F44">
        <f t="shared" si="2"/>
        <v>3.2000000000000028</v>
      </c>
      <c r="H44" s="1"/>
    </row>
    <row r="45" spans="1:9">
      <c r="A45">
        <v>64</v>
      </c>
      <c r="B45" s="1">
        <v>1.8</v>
      </c>
      <c r="D45" s="1">
        <f t="shared" si="4"/>
        <v>10.8</v>
      </c>
      <c r="E45" s="1">
        <f t="shared" si="1"/>
        <v>15.39</v>
      </c>
      <c r="F45">
        <f t="shared" si="2"/>
        <v>2.2000000000000028</v>
      </c>
      <c r="H45" s="1"/>
    </row>
    <row r="46" spans="1:9">
      <c r="A46">
        <v>64.5</v>
      </c>
      <c r="B46" s="1">
        <v>1.4650000000000001</v>
      </c>
      <c r="D46" s="1">
        <f t="shared" si="4"/>
        <v>11.135000000000002</v>
      </c>
      <c r="E46" s="1">
        <f t="shared" si="1"/>
        <v>15.725000000000001</v>
      </c>
      <c r="F46">
        <f t="shared" si="2"/>
        <v>1.7000000000000028</v>
      </c>
      <c r="H46" s="1"/>
    </row>
    <row r="47" spans="1:9">
      <c r="A47">
        <v>65</v>
      </c>
      <c r="B47" s="1">
        <v>1.325</v>
      </c>
      <c r="D47" s="1">
        <f t="shared" si="4"/>
        <v>11.275000000000002</v>
      </c>
      <c r="E47" s="1">
        <f t="shared" si="1"/>
        <v>15.865000000000002</v>
      </c>
      <c r="F47">
        <f t="shared" si="2"/>
        <v>1.2000000000000028</v>
      </c>
      <c r="H47" s="1"/>
    </row>
    <row r="48" spans="1:9">
      <c r="A48">
        <v>66.2</v>
      </c>
      <c r="B48" s="1">
        <v>1.1200000000000001</v>
      </c>
      <c r="C48" t="s">
        <v>1</v>
      </c>
      <c r="D48" s="1">
        <f t="shared" si="4"/>
        <v>11.48</v>
      </c>
      <c r="E48" s="1">
        <f t="shared" si="1"/>
        <v>16.07</v>
      </c>
      <c r="F48">
        <f t="shared" si="2"/>
        <v>0</v>
      </c>
      <c r="H48" s="1"/>
    </row>
    <row r="50" spans="1:6">
      <c r="A50">
        <v>13</v>
      </c>
      <c r="B50" s="1">
        <v>5.6950000000000003</v>
      </c>
      <c r="C50" t="s">
        <v>17</v>
      </c>
      <c r="D50" s="1">
        <f t="shared" ref="D50:D51" si="5">B$2-(B50-B$2)</f>
        <v>-4.2850000000000001</v>
      </c>
      <c r="E50" s="1">
        <f t="shared" si="1"/>
        <v>0.30499999999999972</v>
      </c>
      <c r="F50">
        <f t="shared" ref="F50:F51" si="6">A$48-A50</f>
        <v>53.2</v>
      </c>
    </row>
    <row r="51" spans="1:6">
      <c r="A51">
        <v>16.600000000000001</v>
      </c>
      <c r="B51" s="1">
        <v>5.9050000000000002</v>
      </c>
      <c r="C51" t="s">
        <v>16</v>
      </c>
      <c r="D51" s="1">
        <f t="shared" si="5"/>
        <v>-4.4950000000000001</v>
      </c>
      <c r="E51" s="1">
        <f t="shared" si="1"/>
        <v>9.4999999999999751E-2</v>
      </c>
      <c r="F51">
        <f t="shared" si="6"/>
        <v>49.6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C45" sqref="C45"/>
    </sheetView>
  </sheetViews>
  <sheetFormatPr defaultRowHeight="15"/>
  <cols>
    <col min="2" max="2" width="9.140625" style="1"/>
    <col min="3" max="3" width="20.140625" bestFit="1" customWidth="1"/>
  </cols>
  <sheetData>
    <row r="1" spans="1:6">
      <c r="A1" t="s">
        <v>11</v>
      </c>
      <c r="B1" s="1" t="s">
        <v>10</v>
      </c>
      <c r="C1" t="s">
        <v>0</v>
      </c>
      <c r="D1" t="s">
        <v>24</v>
      </c>
      <c r="E1" t="s">
        <v>12</v>
      </c>
      <c r="F1" t="s">
        <v>22</v>
      </c>
    </row>
    <row r="2" spans="1:6">
      <c r="A2">
        <v>0</v>
      </c>
      <c r="B2" s="1">
        <v>0.60499999999999998</v>
      </c>
      <c r="D2" s="1">
        <f>B$2-(B2-B$2)</f>
        <v>0.60499999999999998</v>
      </c>
      <c r="E2" s="1">
        <f>D2-MIN(D$2:D$38)</f>
        <v>2.605</v>
      </c>
      <c r="F2">
        <f>A$38-A2</f>
        <v>95</v>
      </c>
    </row>
    <row r="3" spans="1:6">
      <c r="A3">
        <v>1</v>
      </c>
      <c r="B3" s="1">
        <v>1.2450000000000001</v>
      </c>
      <c r="D3" s="1">
        <f t="shared" ref="D3:D22" si="0">B$2-(B3-B$2)</f>
        <v>-3.5000000000000142E-2</v>
      </c>
      <c r="E3" s="1">
        <f t="shared" ref="E3:E41" si="1">D3-MIN(D$2:D$38)</f>
        <v>1.9649999999999999</v>
      </c>
      <c r="F3">
        <f t="shared" ref="F3:F22" si="2">A$38-A3</f>
        <v>94</v>
      </c>
    </row>
    <row r="4" spans="1:6">
      <c r="A4">
        <v>2.2000000000000002</v>
      </c>
      <c r="B4" s="1">
        <v>2.1949999999999998</v>
      </c>
      <c r="C4" t="s">
        <v>13</v>
      </c>
      <c r="D4" s="1">
        <f t="shared" si="0"/>
        <v>-0.98499999999999988</v>
      </c>
      <c r="E4" s="1">
        <f t="shared" si="1"/>
        <v>1.0150000000000001</v>
      </c>
      <c r="F4">
        <f t="shared" si="2"/>
        <v>92.8</v>
      </c>
    </row>
    <row r="5" spans="1:6">
      <c r="A5">
        <v>2.8</v>
      </c>
      <c r="B5" s="1">
        <v>2.8250000000000002</v>
      </c>
      <c r="D5" s="1">
        <f t="shared" si="0"/>
        <v>-1.6150000000000002</v>
      </c>
      <c r="E5" s="1">
        <f t="shared" si="1"/>
        <v>0.38499999999999979</v>
      </c>
      <c r="F5">
        <f t="shared" si="2"/>
        <v>92.2</v>
      </c>
    </row>
    <row r="6" spans="1:6">
      <c r="A6">
        <v>3.4</v>
      </c>
      <c r="B6" s="1">
        <v>2.8450000000000002</v>
      </c>
      <c r="C6" t="s">
        <v>17</v>
      </c>
      <c r="D6" s="1">
        <f t="shared" si="0"/>
        <v>-1.6350000000000002</v>
      </c>
      <c r="E6" s="1">
        <f t="shared" si="1"/>
        <v>0.36499999999999977</v>
      </c>
      <c r="F6">
        <f t="shared" si="2"/>
        <v>91.6</v>
      </c>
    </row>
    <row r="7" spans="1:6">
      <c r="A7">
        <v>5.4</v>
      </c>
      <c r="B7" s="1">
        <v>3.0649999999999999</v>
      </c>
      <c r="D7" s="1">
        <f t="shared" si="0"/>
        <v>-1.855</v>
      </c>
      <c r="E7" s="1">
        <f t="shared" si="1"/>
        <v>0.14500000000000002</v>
      </c>
      <c r="F7">
        <f t="shared" si="2"/>
        <v>89.6</v>
      </c>
    </row>
    <row r="8" spans="1:6">
      <c r="A8">
        <v>5.9</v>
      </c>
      <c r="B8" s="1">
        <v>3.19</v>
      </c>
      <c r="D8" s="1">
        <f t="shared" si="0"/>
        <v>-1.98</v>
      </c>
      <c r="E8" s="1">
        <f t="shared" si="1"/>
        <v>2.0000000000000018E-2</v>
      </c>
      <c r="F8">
        <f t="shared" si="2"/>
        <v>89.1</v>
      </c>
    </row>
    <row r="9" spans="1:6">
      <c r="A9">
        <v>6.4</v>
      </c>
      <c r="B9" s="1">
        <v>3.09</v>
      </c>
      <c r="D9" s="1">
        <f t="shared" si="0"/>
        <v>-1.88</v>
      </c>
      <c r="E9" s="1">
        <f t="shared" si="1"/>
        <v>0.12000000000000011</v>
      </c>
      <c r="F9">
        <f t="shared" si="2"/>
        <v>88.6</v>
      </c>
    </row>
    <row r="10" spans="1:6">
      <c r="A10">
        <v>6.8</v>
      </c>
      <c r="B10" s="1">
        <v>3.21</v>
      </c>
      <c r="C10" t="s">
        <v>18</v>
      </c>
      <c r="D10" s="1">
        <f t="shared" si="0"/>
        <v>-2</v>
      </c>
      <c r="E10" s="1">
        <f t="shared" si="1"/>
        <v>0</v>
      </c>
      <c r="F10">
        <f t="shared" si="2"/>
        <v>88.2</v>
      </c>
    </row>
    <row r="11" spans="1:6">
      <c r="A11">
        <v>7.5</v>
      </c>
      <c r="B11" s="1">
        <v>3.0449999999999999</v>
      </c>
      <c r="D11" s="1">
        <f t="shared" si="0"/>
        <v>-1.835</v>
      </c>
      <c r="E11" s="1">
        <f t="shared" si="1"/>
        <v>0.16500000000000004</v>
      </c>
      <c r="F11">
        <f t="shared" si="2"/>
        <v>87.5</v>
      </c>
    </row>
    <row r="12" spans="1:6">
      <c r="A12">
        <v>8.1</v>
      </c>
      <c r="B12" s="1">
        <v>2.8450000000000002</v>
      </c>
      <c r="C12" t="s">
        <v>16</v>
      </c>
      <c r="D12" s="1">
        <f t="shared" si="0"/>
        <v>-1.6350000000000002</v>
      </c>
      <c r="E12" s="1">
        <f t="shared" si="1"/>
        <v>0.36499999999999977</v>
      </c>
      <c r="F12">
        <f t="shared" si="2"/>
        <v>86.9</v>
      </c>
    </row>
    <row r="13" spans="1:6">
      <c r="A13">
        <v>9</v>
      </c>
      <c r="B13" s="1">
        <v>2.72</v>
      </c>
      <c r="D13" s="1">
        <f t="shared" si="0"/>
        <v>-1.5100000000000002</v>
      </c>
      <c r="E13" s="1">
        <f t="shared" si="1"/>
        <v>0.48999999999999977</v>
      </c>
      <c r="F13">
        <f t="shared" si="2"/>
        <v>86</v>
      </c>
    </row>
    <row r="14" spans="1:6">
      <c r="A14">
        <v>9.9</v>
      </c>
      <c r="B14" s="1">
        <v>2.3849999999999998</v>
      </c>
      <c r="D14" s="1">
        <f t="shared" si="0"/>
        <v>-1.1749999999999998</v>
      </c>
      <c r="E14" s="1">
        <f t="shared" si="1"/>
        <v>0.82500000000000018</v>
      </c>
      <c r="F14">
        <f t="shared" si="2"/>
        <v>85.1</v>
      </c>
    </row>
    <row r="15" spans="1:6">
      <c r="A15">
        <v>10.3</v>
      </c>
      <c r="B15" s="1">
        <v>2.145</v>
      </c>
      <c r="C15" t="s">
        <v>19</v>
      </c>
      <c r="D15" s="1">
        <f t="shared" si="0"/>
        <v>-0.93500000000000005</v>
      </c>
      <c r="E15" s="1">
        <f t="shared" si="1"/>
        <v>1.0649999999999999</v>
      </c>
      <c r="F15">
        <f t="shared" si="2"/>
        <v>84.7</v>
      </c>
    </row>
    <row r="16" spans="1:6">
      <c r="A16">
        <v>12</v>
      </c>
      <c r="B16" s="1">
        <v>1.885</v>
      </c>
      <c r="D16" s="1">
        <f t="shared" si="0"/>
        <v>-0.67500000000000004</v>
      </c>
      <c r="E16" s="1">
        <f t="shared" si="1"/>
        <v>1.325</v>
      </c>
      <c r="F16">
        <f t="shared" si="2"/>
        <v>83</v>
      </c>
    </row>
    <row r="17" spans="1:6">
      <c r="A17">
        <v>14</v>
      </c>
      <c r="B17" s="1">
        <v>1.885</v>
      </c>
      <c r="D17" s="1">
        <f t="shared" si="0"/>
        <v>-0.67500000000000004</v>
      </c>
      <c r="E17" s="1">
        <f t="shared" si="1"/>
        <v>1.325</v>
      </c>
      <c r="F17">
        <f t="shared" si="2"/>
        <v>81</v>
      </c>
    </row>
    <row r="18" spans="1:6">
      <c r="A18">
        <v>16</v>
      </c>
      <c r="B18" s="1">
        <v>1.605</v>
      </c>
      <c r="D18" s="1">
        <f t="shared" si="0"/>
        <v>-0.39500000000000002</v>
      </c>
      <c r="E18" s="1">
        <f t="shared" si="1"/>
        <v>1.605</v>
      </c>
      <c r="F18">
        <f t="shared" si="2"/>
        <v>79</v>
      </c>
    </row>
    <row r="19" spans="1:6">
      <c r="A19">
        <v>19</v>
      </c>
      <c r="B19" s="1">
        <v>1.2350000000000001</v>
      </c>
      <c r="C19" t="s">
        <v>2</v>
      </c>
      <c r="D19" s="1">
        <f t="shared" si="0"/>
        <v>-2.5000000000000133E-2</v>
      </c>
      <c r="E19" s="1">
        <f t="shared" si="1"/>
        <v>1.9749999999999999</v>
      </c>
      <c r="F19">
        <f t="shared" si="2"/>
        <v>76</v>
      </c>
    </row>
    <row r="20" spans="1:6">
      <c r="A20">
        <v>25</v>
      </c>
      <c r="B20" s="1">
        <v>1.3</v>
      </c>
      <c r="D20" s="1">
        <f t="shared" si="0"/>
        <v>-9.000000000000008E-2</v>
      </c>
      <c r="E20" s="1">
        <f t="shared" si="1"/>
        <v>1.91</v>
      </c>
      <c r="F20">
        <f t="shared" si="2"/>
        <v>70</v>
      </c>
    </row>
    <row r="21" spans="1:6">
      <c r="A21">
        <v>30</v>
      </c>
      <c r="B21" s="1">
        <v>1.5</v>
      </c>
      <c r="D21" s="1">
        <f t="shared" si="0"/>
        <v>-0.29000000000000004</v>
      </c>
      <c r="E21" s="1">
        <f t="shared" si="1"/>
        <v>1.71</v>
      </c>
      <c r="F21">
        <f t="shared" si="2"/>
        <v>65</v>
      </c>
    </row>
    <row r="22" spans="1:6">
      <c r="A22">
        <v>35</v>
      </c>
      <c r="B22" s="1">
        <v>1.7150000000000001</v>
      </c>
      <c r="D22" s="1">
        <f t="shared" si="0"/>
        <v>-0.50500000000000012</v>
      </c>
      <c r="E22" s="1">
        <f t="shared" si="1"/>
        <v>1.4949999999999999</v>
      </c>
      <c r="F22">
        <f t="shared" si="2"/>
        <v>60</v>
      </c>
    </row>
    <row r="23" spans="1:6">
      <c r="A23">
        <v>35</v>
      </c>
      <c r="B23" s="1">
        <v>1.395</v>
      </c>
      <c r="C23" t="s">
        <v>3</v>
      </c>
      <c r="D23" s="1">
        <f>(B$23-B$22)+B$2-(B23-B$2)</f>
        <v>-0.50500000000000012</v>
      </c>
      <c r="E23" s="1">
        <f t="shared" si="1"/>
        <v>1.4949999999999999</v>
      </c>
      <c r="F23">
        <f t="shared" ref="F23:F38" si="3">A$38-A23</f>
        <v>60</v>
      </c>
    </row>
    <row r="24" spans="1:6">
      <c r="A24">
        <v>37.4</v>
      </c>
      <c r="B24" s="1">
        <v>1.2150000000000001</v>
      </c>
      <c r="D24" s="1">
        <f t="shared" ref="D24:D29" si="4">(B$23-B$22)+B$2-(B24-B$2)</f>
        <v>-0.32500000000000018</v>
      </c>
      <c r="E24" s="1">
        <f t="shared" si="1"/>
        <v>1.6749999999999998</v>
      </c>
      <c r="F24">
        <f t="shared" si="3"/>
        <v>57.6</v>
      </c>
    </row>
    <row r="25" spans="1:6">
      <c r="A25">
        <v>40</v>
      </c>
      <c r="B25" s="1">
        <v>1.105</v>
      </c>
      <c r="D25" s="1">
        <f t="shared" si="4"/>
        <v>-0.21500000000000008</v>
      </c>
      <c r="E25" s="1">
        <f t="shared" si="1"/>
        <v>1.7849999999999999</v>
      </c>
      <c r="F25">
        <f t="shared" si="3"/>
        <v>55</v>
      </c>
    </row>
    <row r="26" spans="1:6">
      <c r="A26">
        <v>45</v>
      </c>
      <c r="B26" s="1">
        <v>1.19</v>
      </c>
      <c r="D26" s="1">
        <f t="shared" si="4"/>
        <v>-0.30000000000000004</v>
      </c>
      <c r="E26" s="1">
        <f t="shared" si="1"/>
        <v>1.7</v>
      </c>
      <c r="F26">
        <f t="shared" si="3"/>
        <v>50</v>
      </c>
    </row>
    <row r="27" spans="1:6">
      <c r="A27">
        <v>50</v>
      </c>
      <c r="B27" s="1">
        <v>0.94</v>
      </c>
      <c r="D27" s="1">
        <f t="shared" si="4"/>
        <v>-5.0000000000000044E-2</v>
      </c>
      <c r="E27" s="1">
        <f t="shared" si="1"/>
        <v>1.95</v>
      </c>
      <c r="F27">
        <f t="shared" si="3"/>
        <v>45</v>
      </c>
    </row>
    <row r="28" spans="1:6">
      <c r="A28">
        <v>55</v>
      </c>
      <c r="B28" s="1">
        <v>0.80500000000000005</v>
      </c>
      <c r="D28" s="1">
        <f t="shared" si="4"/>
        <v>8.4999999999999853E-2</v>
      </c>
      <c r="E28" s="1">
        <f t="shared" si="1"/>
        <v>2.085</v>
      </c>
      <c r="F28">
        <f t="shared" si="3"/>
        <v>40</v>
      </c>
    </row>
    <row r="29" spans="1:6">
      <c r="A29">
        <v>60</v>
      </c>
      <c r="B29" s="1">
        <v>1.03</v>
      </c>
      <c r="D29" s="1">
        <f t="shared" si="4"/>
        <v>-0.14000000000000012</v>
      </c>
      <c r="E29" s="1">
        <f t="shared" si="1"/>
        <v>1.8599999999999999</v>
      </c>
      <c r="F29">
        <f t="shared" si="3"/>
        <v>35</v>
      </c>
    </row>
    <row r="30" spans="1:6">
      <c r="A30">
        <v>60</v>
      </c>
      <c r="B30" s="1">
        <v>1.0649999999999999</v>
      </c>
      <c r="D30" s="1">
        <f>D$29-(B30-B$30)</f>
        <v>-0.14000000000000012</v>
      </c>
      <c r="E30" s="1">
        <f t="shared" si="1"/>
        <v>1.8599999999999999</v>
      </c>
      <c r="F30">
        <f t="shared" si="3"/>
        <v>35</v>
      </c>
    </row>
    <row r="31" spans="1:6">
      <c r="A31">
        <v>65.5</v>
      </c>
      <c r="B31" s="1">
        <v>1.165</v>
      </c>
      <c r="C31" t="s">
        <v>5</v>
      </c>
      <c r="D31" s="1">
        <f t="shared" ref="D31:D38" si="5">D$29-(B31-B$30)</f>
        <v>-0.24000000000000021</v>
      </c>
      <c r="E31" s="1">
        <f t="shared" si="1"/>
        <v>1.7599999999999998</v>
      </c>
      <c r="F31">
        <f t="shared" si="3"/>
        <v>29.5</v>
      </c>
    </row>
    <row r="32" spans="1:6">
      <c r="A32">
        <v>70</v>
      </c>
      <c r="B32" s="1">
        <v>1.335</v>
      </c>
      <c r="D32" s="1">
        <f t="shared" si="5"/>
        <v>-0.41000000000000014</v>
      </c>
      <c r="E32" s="1">
        <f t="shared" si="1"/>
        <v>1.5899999999999999</v>
      </c>
      <c r="F32">
        <f t="shared" si="3"/>
        <v>25</v>
      </c>
    </row>
    <row r="33" spans="1:6">
      <c r="A33">
        <v>75</v>
      </c>
      <c r="B33" s="1">
        <v>1.41</v>
      </c>
      <c r="D33" s="1">
        <f t="shared" si="5"/>
        <v>-0.4850000000000001</v>
      </c>
      <c r="E33" s="1">
        <f t="shared" si="1"/>
        <v>1.5149999999999999</v>
      </c>
      <c r="F33">
        <f t="shared" si="3"/>
        <v>20</v>
      </c>
    </row>
    <row r="34" spans="1:6">
      <c r="A34">
        <v>77.8</v>
      </c>
      <c r="B34" s="1">
        <v>1.665</v>
      </c>
      <c r="C34" t="s">
        <v>4</v>
      </c>
      <c r="D34" s="1">
        <f t="shared" si="5"/>
        <v>-0.74000000000000021</v>
      </c>
      <c r="E34" s="1">
        <f t="shared" si="1"/>
        <v>1.2599999999999998</v>
      </c>
      <c r="F34">
        <f t="shared" si="3"/>
        <v>17.200000000000003</v>
      </c>
    </row>
    <row r="35" spans="1:6">
      <c r="A35">
        <v>80</v>
      </c>
      <c r="B35" s="1">
        <v>1.5149999999999999</v>
      </c>
      <c r="D35" s="1">
        <f t="shared" si="5"/>
        <v>-0.59000000000000008</v>
      </c>
      <c r="E35" s="1">
        <f t="shared" si="1"/>
        <v>1.41</v>
      </c>
      <c r="F35">
        <f t="shared" si="3"/>
        <v>15</v>
      </c>
    </row>
    <row r="36" spans="1:6">
      <c r="A36">
        <v>85</v>
      </c>
      <c r="B36" s="1">
        <v>1.61</v>
      </c>
      <c r="D36" s="1">
        <f t="shared" si="5"/>
        <v>-0.68500000000000028</v>
      </c>
      <c r="E36" s="1">
        <f t="shared" si="1"/>
        <v>1.3149999999999997</v>
      </c>
      <c r="F36">
        <f t="shared" si="3"/>
        <v>10</v>
      </c>
    </row>
    <row r="37" spans="1:6">
      <c r="A37">
        <v>90</v>
      </c>
      <c r="B37" s="1">
        <v>1.5049999999999999</v>
      </c>
      <c r="D37" s="1">
        <f t="shared" si="5"/>
        <v>-0.58000000000000007</v>
      </c>
      <c r="E37" s="1">
        <f t="shared" si="1"/>
        <v>1.42</v>
      </c>
      <c r="F37">
        <f t="shared" si="3"/>
        <v>5</v>
      </c>
    </row>
    <row r="38" spans="1:6">
      <c r="A38">
        <v>95</v>
      </c>
      <c r="B38" s="1">
        <v>1.45</v>
      </c>
      <c r="C38" t="s">
        <v>1</v>
      </c>
      <c r="D38" s="1">
        <f t="shared" si="5"/>
        <v>-0.52500000000000013</v>
      </c>
      <c r="E38" s="1">
        <f t="shared" si="1"/>
        <v>1.4749999999999999</v>
      </c>
      <c r="F38">
        <f t="shared" si="3"/>
        <v>0</v>
      </c>
    </row>
    <row r="40" spans="1:6">
      <c r="A40">
        <v>3.4</v>
      </c>
      <c r="B40" s="1">
        <v>2.8450000000000002</v>
      </c>
      <c r="C40" t="s">
        <v>17</v>
      </c>
      <c r="D40" s="1">
        <f t="shared" ref="D40:D41" si="6">B$2-(B40-B$2)</f>
        <v>-1.6350000000000002</v>
      </c>
      <c r="E40" s="1">
        <f t="shared" si="1"/>
        <v>0.36499999999999977</v>
      </c>
      <c r="F40">
        <f t="shared" ref="F40:F41" si="7">A$38-A40</f>
        <v>91.6</v>
      </c>
    </row>
    <row r="41" spans="1:6">
      <c r="A41">
        <v>8.1</v>
      </c>
      <c r="B41" s="1">
        <v>2.8450000000000002</v>
      </c>
      <c r="C41" t="s">
        <v>16</v>
      </c>
      <c r="D41" s="1">
        <f t="shared" si="6"/>
        <v>-1.6350000000000002</v>
      </c>
      <c r="E41" s="1">
        <f t="shared" si="1"/>
        <v>0.36499999999999977</v>
      </c>
      <c r="F41">
        <f t="shared" si="7"/>
        <v>86.9</v>
      </c>
    </row>
  </sheetData>
  <pageMargins left="0.7" right="0.7" top="0.75" bottom="0.75" header="0.3" footer="0.3"/>
  <pageSetup orientation="portrait" r:id="rId1"/>
  <ignoredErrors>
    <ignoredError sqref="D2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9"/>
  <sheetViews>
    <sheetView workbookViewId="0">
      <selection activeCell="H25" sqref="H25"/>
    </sheetView>
  </sheetViews>
  <sheetFormatPr defaultRowHeight="15"/>
  <cols>
    <col min="2" max="2" width="9.140625" style="1"/>
    <col min="3" max="3" width="20.140625" bestFit="1" customWidth="1"/>
  </cols>
  <sheetData>
    <row r="1" spans="1:6">
      <c r="A1" t="s">
        <v>11</v>
      </c>
      <c r="B1" s="1" t="s">
        <v>10</v>
      </c>
      <c r="C1" t="s">
        <v>0</v>
      </c>
      <c r="D1" t="s">
        <v>24</v>
      </c>
      <c r="E1" t="s">
        <v>12</v>
      </c>
      <c r="F1" t="s">
        <v>22</v>
      </c>
    </row>
    <row r="2" spans="1:6">
      <c r="A2">
        <v>0</v>
      </c>
      <c r="B2" s="1">
        <v>0.375</v>
      </c>
      <c r="C2" t="s">
        <v>1</v>
      </c>
      <c r="D2" s="1">
        <f t="shared" ref="D2:D11" si="0">(B$11-(B$11-B$12))+(B$11-B2)</f>
        <v>1.115</v>
      </c>
      <c r="E2" s="1">
        <f t="shared" ref="E2:E33" si="1">D2-MIN(D$12:D$76)</f>
        <v>2.8099999999999996</v>
      </c>
      <c r="F2">
        <f t="shared" ref="F2:F11" si="2">A2</f>
        <v>0</v>
      </c>
    </row>
    <row r="3" spans="1:6">
      <c r="A3">
        <v>1</v>
      </c>
      <c r="B3" s="1">
        <v>0.68500000000000005</v>
      </c>
      <c r="D3" s="1">
        <f t="shared" si="0"/>
        <v>0.80499999999999994</v>
      </c>
      <c r="E3" s="1">
        <f t="shared" si="1"/>
        <v>2.4999999999999996</v>
      </c>
      <c r="F3">
        <f t="shared" si="2"/>
        <v>1</v>
      </c>
    </row>
    <row r="4" spans="1:6">
      <c r="A4">
        <v>2</v>
      </c>
      <c r="B4" s="1">
        <v>0.97</v>
      </c>
      <c r="C4" t="s">
        <v>5</v>
      </c>
      <c r="D4" s="1">
        <f t="shared" si="0"/>
        <v>0.52</v>
      </c>
      <c r="E4" s="1">
        <f t="shared" si="1"/>
        <v>2.2149999999999999</v>
      </c>
      <c r="F4">
        <f t="shared" si="2"/>
        <v>2</v>
      </c>
    </row>
    <row r="5" spans="1:6">
      <c r="A5">
        <v>4</v>
      </c>
      <c r="B5" s="1">
        <v>1.05</v>
      </c>
      <c r="D5" s="1">
        <f t="shared" si="0"/>
        <v>0.43999999999999995</v>
      </c>
      <c r="E5" s="1">
        <f t="shared" si="1"/>
        <v>2.1349999999999998</v>
      </c>
      <c r="F5">
        <f t="shared" si="2"/>
        <v>4</v>
      </c>
    </row>
    <row r="6" spans="1:6">
      <c r="A6">
        <v>7</v>
      </c>
      <c r="B6" s="1">
        <v>1.1599999999999999</v>
      </c>
      <c r="D6" s="1">
        <f t="shared" si="0"/>
        <v>0.33000000000000007</v>
      </c>
      <c r="E6" s="1">
        <f t="shared" si="1"/>
        <v>2.0249999999999995</v>
      </c>
      <c r="F6">
        <f t="shared" si="2"/>
        <v>7</v>
      </c>
    </row>
    <row r="7" spans="1:6">
      <c r="A7">
        <v>8</v>
      </c>
      <c r="B7" s="1">
        <v>1.25</v>
      </c>
      <c r="D7" s="1">
        <f t="shared" si="0"/>
        <v>0.24</v>
      </c>
      <c r="E7" s="1">
        <f t="shared" si="1"/>
        <v>1.9349999999999996</v>
      </c>
      <c r="F7">
        <f t="shared" si="2"/>
        <v>8</v>
      </c>
    </row>
    <row r="8" spans="1:6">
      <c r="A8">
        <v>9</v>
      </c>
      <c r="B8" s="1">
        <v>1.33</v>
      </c>
      <c r="D8" s="1">
        <f t="shared" si="0"/>
        <v>0.15999999999999992</v>
      </c>
      <c r="E8" s="1">
        <f t="shared" si="1"/>
        <v>1.8549999999999995</v>
      </c>
      <c r="F8">
        <f t="shared" si="2"/>
        <v>9</v>
      </c>
    </row>
    <row r="9" spans="1:6">
      <c r="A9">
        <v>10</v>
      </c>
      <c r="B9" s="1">
        <v>1.31</v>
      </c>
      <c r="D9" s="1">
        <f t="shared" si="0"/>
        <v>0.17999999999999994</v>
      </c>
      <c r="E9" s="1">
        <f t="shared" si="1"/>
        <v>1.8749999999999996</v>
      </c>
      <c r="F9">
        <f t="shared" si="2"/>
        <v>10</v>
      </c>
    </row>
    <row r="10" spans="1:6">
      <c r="A10">
        <v>11</v>
      </c>
      <c r="B10" s="1">
        <v>1.4</v>
      </c>
      <c r="D10" s="1">
        <f t="shared" si="0"/>
        <v>9.000000000000008E-2</v>
      </c>
      <c r="E10" s="1">
        <f t="shared" si="1"/>
        <v>1.7849999999999997</v>
      </c>
      <c r="F10">
        <f t="shared" si="2"/>
        <v>11</v>
      </c>
    </row>
    <row r="11" spans="1:6">
      <c r="A11">
        <v>14</v>
      </c>
      <c r="B11" s="1">
        <v>1.085</v>
      </c>
      <c r="D11" s="1">
        <f t="shared" si="0"/>
        <v>0.40500000000000003</v>
      </c>
      <c r="E11" s="1">
        <f t="shared" si="1"/>
        <v>2.0999999999999996</v>
      </c>
      <c r="F11">
        <f t="shared" si="2"/>
        <v>14</v>
      </c>
    </row>
    <row r="12" spans="1:6">
      <c r="A12">
        <v>14</v>
      </c>
      <c r="B12" s="1">
        <v>0.40500000000000003</v>
      </c>
      <c r="D12" s="1">
        <f>B$12-(B12-B$12)</f>
        <v>0.40500000000000003</v>
      </c>
      <c r="E12" s="1">
        <f t="shared" si="1"/>
        <v>2.0999999999999996</v>
      </c>
      <c r="F12">
        <f>A12</f>
        <v>14</v>
      </c>
    </row>
    <row r="13" spans="1:6">
      <c r="A13">
        <v>16</v>
      </c>
      <c r="B13" s="1">
        <v>0.42</v>
      </c>
      <c r="D13" s="1">
        <f t="shared" ref="D13:D66" si="3">B$12-(B13-B$12)</f>
        <v>0.39000000000000007</v>
      </c>
      <c r="E13" s="1">
        <f t="shared" si="1"/>
        <v>2.0849999999999995</v>
      </c>
      <c r="F13">
        <f t="shared" ref="F13:F76" si="4">A13</f>
        <v>16</v>
      </c>
    </row>
    <row r="14" spans="1:6">
      <c r="A14">
        <v>18</v>
      </c>
      <c r="B14" s="1">
        <v>0.42499999999999999</v>
      </c>
      <c r="D14" s="1">
        <f t="shared" si="3"/>
        <v>0.38500000000000006</v>
      </c>
      <c r="E14" s="1">
        <f t="shared" si="1"/>
        <v>2.0799999999999996</v>
      </c>
      <c r="F14">
        <f t="shared" si="4"/>
        <v>18</v>
      </c>
    </row>
    <row r="15" spans="1:6">
      <c r="A15">
        <v>20</v>
      </c>
      <c r="B15" s="1">
        <v>0.495</v>
      </c>
      <c r="D15" s="1">
        <f t="shared" si="3"/>
        <v>0.31500000000000006</v>
      </c>
      <c r="E15" s="1">
        <f t="shared" si="1"/>
        <v>2.0099999999999998</v>
      </c>
      <c r="F15">
        <f t="shared" si="4"/>
        <v>20</v>
      </c>
    </row>
    <row r="16" spans="1:6">
      <c r="A16">
        <v>22</v>
      </c>
      <c r="B16" s="1">
        <v>0.53500000000000003</v>
      </c>
      <c r="D16" s="1">
        <f t="shared" si="3"/>
        <v>0.27500000000000002</v>
      </c>
      <c r="E16" s="1">
        <f t="shared" si="1"/>
        <v>1.9699999999999998</v>
      </c>
      <c r="F16">
        <f t="shared" si="4"/>
        <v>22</v>
      </c>
    </row>
    <row r="17" spans="1:6">
      <c r="A17">
        <v>24</v>
      </c>
      <c r="B17" s="1">
        <v>0.55500000000000005</v>
      </c>
      <c r="D17" s="1">
        <f t="shared" si="3"/>
        <v>0.255</v>
      </c>
      <c r="E17" s="1">
        <f t="shared" si="1"/>
        <v>1.9499999999999997</v>
      </c>
      <c r="F17">
        <f t="shared" si="4"/>
        <v>24</v>
      </c>
    </row>
    <row r="18" spans="1:6">
      <c r="A18">
        <v>25</v>
      </c>
      <c r="B18" s="1">
        <v>0.64300000000000002</v>
      </c>
      <c r="D18" s="1">
        <f t="shared" si="3"/>
        <v>0.16700000000000004</v>
      </c>
      <c r="E18" s="1">
        <f t="shared" si="1"/>
        <v>1.8619999999999997</v>
      </c>
      <c r="F18">
        <f t="shared" si="4"/>
        <v>25</v>
      </c>
    </row>
    <row r="19" spans="1:6">
      <c r="A19">
        <v>26</v>
      </c>
      <c r="B19" s="1">
        <v>0.79500000000000004</v>
      </c>
      <c r="D19" s="1">
        <f t="shared" si="3"/>
        <v>1.5000000000000013E-2</v>
      </c>
      <c r="E19" s="1">
        <f t="shared" si="1"/>
        <v>1.7099999999999995</v>
      </c>
      <c r="F19">
        <f t="shared" si="4"/>
        <v>26</v>
      </c>
    </row>
    <row r="20" spans="1:6">
      <c r="A20">
        <v>30</v>
      </c>
      <c r="B20" s="1">
        <v>0.89</v>
      </c>
      <c r="D20" s="1">
        <f t="shared" si="3"/>
        <v>-7.999999999999996E-2</v>
      </c>
      <c r="E20" s="1">
        <f t="shared" si="1"/>
        <v>1.6149999999999998</v>
      </c>
      <c r="F20">
        <f t="shared" si="4"/>
        <v>30</v>
      </c>
    </row>
    <row r="21" spans="1:6">
      <c r="A21">
        <v>35</v>
      </c>
      <c r="B21" s="1">
        <v>1.03</v>
      </c>
      <c r="D21" s="1">
        <f t="shared" si="3"/>
        <v>-0.21999999999999997</v>
      </c>
      <c r="E21" s="1">
        <f t="shared" si="1"/>
        <v>1.4749999999999996</v>
      </c>
      <c r="F21">
        <f t="shared" si="4"/>
        <v>35</v>
      </c>
    </row>
    <row r="22" spans="1:6">
      <c r="A22">
        <v>37</v>
      </c>
      <c r="B22" s="1">
        <v>1.0549999999999999</v>
      </c>
      <c r="D22" s="1">
        <f t="shared" si="3"/>
        <v>-0.24499999999999988</v>
      </c>
      <c r="E22" s="1">
        <f t="shared" si="1"/>
        <v>1.4499999999999997</v>
      </c>
      <c r="F22">
        <f t="shared" si="4"/>
        <v>37</v>
      </c>
    </row>
    <row r="23" spans="1:6">
      <c r="A23">
        <v>38</v>
      </c>
      <c r="B23" s="1">
        <v>0.995</v>
      </c>
      <c r="D23" s="1">
        <f t="shared" si="3"/>
        <v>-0.18499999999999994</v>
      </c>
      <c r="E23" s="1">
        <f t="shared" si="1"/>
        <v>1.5099999999999998</v>
      </c>
      <c r="F23">
        <f t="shared" si="4"/>
        <v>38</v>
      </c>
    </row>
    <row r="24" spans="1:6">
      <c r="A24">
        <v>39</v>
      </c>
      <c r="B24" s="1">
        <v>1.05</v>
      </c>
      <c r="D24" s="1">
        <f t="shared" si="3"/>
        <v>-0.24</v>
      </c>
      <c r="E24" s="1">
        <f t="shared" si="1"/>
        <v>1.4549999999999996</v>
      </c>
      <c r="F24">
        <f t="shared" si="4"/>
        <v>39</v>
      </c>
    </row>
    <row r="25" spans="1:6">
      <c r="A25">
        <v>40</v>
      </c>
      <c r="B25" s="1">
        <v>1.01</v>
      </c>
      <c r="D25" s="1">
        <f t="shared" si="3"/>
        <v>-0.19999999999999996</v>
      </c>
      <c r="E25" s="1">
        <f t="shared" si="1"/>
        <v>1.4949999999999997</v>
      </c>
      <c r="F25">
        <f t="shared" si="4"/>
        <v>40</v>
      </c>
    </row>
    <row r="26" spans="1:6">
      <c r="A26">
        <v>42</v>
      </c>
      <c r="B26" s="1">
        <v>1.0649999999999999</v>
      </c>
      <c r="D26" s="1">
        <f t="shared" si="3"/>
        <v>-0.25499999999999989</v>
      </c>
      <c r="E26" s="1">
        <f t="shared" si="1"/>
        <v>1.4399999999999997</v>
      </c>
      <c r="F26">
        <f t="shared" si="4"/>
        <v>42</v>
      </c>
    </row>
    <row r="27" spans="1:6">
      <c r="A27">
        <v>44</v>
      </c>
      <c r="B27" s="1">
        <v>0.95499999999999996</v>
      </c>
      <c r="D27" s="1">
        <f t="shared" si="3"/>
        <v>-0.14499999999999991</v>
      </c>
      <c r="E27" s="1">
        <f t="shared" si="1"/>
        <v>1.5499999999999998</v>
      </c>
      <c r="F27">
        <f t="shared" si="4"/>
        <v>44</v>
      </c>
    </row>
    <row r="28" spans="1:6">
      <c r="A28">
        <v>45</v>
      </c>
      <c r="B28" s="1">
        <v>0.84</v>
      </c>
      <c r="D28" s="1">
        <f t="shared" si="3"/>
        <v>-2.9999999999999916E-2</v>
      </c>
      <c r="E28" s="1">
        <f t="shared" si="1"/>
        <v>1.6649999999999996</v>
      </c>
      <c r="F28">
        <f t="shared" si="4"/>
        <v>45</v>
      </c>
    </row>
    <row r="29" spans="1:6">
      <c r="A29">
        <v>46</v>
      </c>
      <c r="B29" s="1">
        <v>0.85499999999999998</v>
      </c>
      <c r="D29" s="1">
        <f t="shared" si="3"/>
        <v>-4.4999999999999929E-2</v>
      </c>
      <c r="E29" s="1">
        <f t="shared" si="1"/>
        <v>1.6499999999999997</v>
      </c>
      <c r="F29">
        <f t="shared" si="4"/>
        <v>46</v>
      </c>
    </row>
    <row r="30" spans="1:6">
      <c r="A30">
        <v>47</v>
      </c>
      <c r="B30" s="1">
        <v>0.92</v>
      </c>
      <c r="C30" t="s">
        <v>2</v>
      </c>
      <c r="D30" s="1">
        <f t="shared" si="3"/>
        <v>-0.10999999999999999</v>
      </c>
      <c r="E30" s="1">
        <f t="shared" si="1"/>
        <v>1.5849999999999995</v>
      </c>
      <c r="F30">
        <f t="shared" si="4"/>
        <v>47</v>
      </c>
    </row>
    <row r="31" spans="1:6">
      <c r="A31">
        <v>48</v>
      </c>
      <c r="B31" s="1">
        <v>1.02</v>
      </c>
      <c r="D31" s="1">
        <f t="shared" si="3"/>
        <v>-0.20999999999999996</v>
      </c>
      <c r="E31" s="1">
        <f t="shared" si="1"/>
        <v>1.4849999999999997</v>
      </c>
      <c r="F31">
        <f t="shared" si="4"/>
        <v>48</v>
      </c>
    </row>
    <row r="32" spans="1:6">
      <c r="A32">
        <v>49</v>
      </c>
      <c r="B32" s="1">
        <v>1.29</v>
      </c>
      <c r="D32" s="1">
        <f t="shared" si="3"/>
        <v>-0.48</v>
      </c>
      <c r="E32" s="1">
        <f t="shared" si="1"/>
        <v>1.2149999999999996</v>
      </c>
      <c r="F32">
        <f t="shared" si="4"/>
        <v>49</v>
      </c>
    </row>
    <row r="33" spans="1:6">
      <c r="A33">
        <v>50.6</v>
      </c>
      <c r="B33" s="1">
        <v>1.54</v>
      </c>
      <c r="D33" s="1">
        <f t="shared" si="3"/>
        <v>-0.73</v>
      </c>
      <c r="E33" s="1">
        <f t="shared" si="1"/>
        <v>0.96499999999999964</v>
      </c>
      <c r="F33">
        <f t="shared" si="4"/>
        <v>50.6</v>
      </c>
    </row>
    <row r="34" spans="1:6">
      <c r="A34">
        <v>51</v>
      </c>
      <c r="B34" s="1">
        <v>1.665</v>
      </c>
      <c r="D34" s="1">
        <f t="shared" si="3"/>
        <v>-0.85499999999999998</v>
      </c>
      <c r="E34" s="1">
        <f t="shared" ref="E34:E65" si="5">D34-MIN(D$12:D$76)</f>
        <v>0.83999999999999964</v>
      </c>
      <c r="F34">
        <f t="shared" si="4"/>
        <v>51</v>
      </c>
    </row>
    <row r="35" spans="1:6">
      <c r="A35">
        <v>51.4</v>
      </c>
      <c r="B35" s="1">
        <v>1.7549999999999999</v>
      </c>
      <c r="C35" t="s">
        <v>19</v>
      </c>
      <c r="D35" s="1">
        <f t="shared" si="3"/>
        <v>-0.94499999999999984</v>
      </c>
      <c r="E35" s="1">
        <f t="shared" si="5"/>
        <v>0.74999999999999978</v>
      </c>
      <c r="F35">
        <f t="shared" si="4"/>
        <v>51.4</v>
      </c>
    </row>
    <row r="36" spans="1:6">
      <c r="A36">
        <v>51.5</v>
      </c>
      <c r="B36" s="1">
        <v>1.9350000000000001</v>
      </c>
      <c r="D36" s="1">
        <f t="shared" si="3"/>
        <v>-1.125</v>
      </c>
      <c r="E36" s="1">
        <f t="shared" si="5"/>
        <v>0.56999999999999962</v>
      </c>
      <c r="F36">
        <f t="shared" si="4"/>
        <v>51.5</v>
      </c>
    </row>
    <row r="37" spans="1:6">
      <c r="A37">
        <v>51.7</v>
      </c>
      <c r="B37" s="1">
        <v>2.0049999999999999</v>
      </c>
      <c r="C37" t="s">
        <v>16</v>
      </c>
      <c r="D37" s="1">
        <f t="shared" si="3"/>
        <v>-1.1949999999999998</v>
      </c>
      <c r="E37" s="1">
        <f t="shared" si="5"/>
        <v>0.49999999999999978</v>
      </c>
      <c r="F37">
        <f t="shared" si="4"/>
        <v>51.7</v>
      </c>
    </row>
    <row r="38" spans="1:6">
      <c r="A38">
        <v>52.3</v>
      </c>
      <c r="B38" s="1">
        <v>2.2999999999999998</v>
      </c>
      <c r="D38" s="1">
        <f t="shared" si="3"/>
        <v>-1.4899999999999998</v>
      </c>
      <c r="E38" s="1">
        <f t="shared" si="5"/>
        <v>0.20499999999999985</v>
      </c>
      <c r="F38">
        <f t="shared" si="4"/>
        <v>52.3</v>
      </c>
    </row>
    <row r="39" spans="1:6">
      <c r="A39">
        <v>53</v>
      </c>
      <c r="B39" s="1">
        <v>2.4500000000000002</v>
      </c>
      <c r="D39" s="1">
        <f t="shared" si="3"/>
        <v>-1.64</v>
      </c>
      <c r="E39" s="1">
        <f t="shared" si="5"/>
        <v>5.4999999999999716E-2</v>
      </c>
      <c r="F39">
        <f t="shared" si="4"/>
        <v>53</v>
      </c>
    </row>
    <row r="40" spans="1:6">
      <c r="A40">
        <v>53.5</v>
      </c>
      <c r="B40" s="1">
        <v>2.4750000000000001</v>
      </c>
      <c r="D40" s="1">
        <f t="shared" si="3"/>
        <v>-1.6650000000000003</v>
      </c>
      <c r="E40" s="1">
        <f t="shared" si="5"/>
        <v>2.9999999999999361E-2</v>
      </c>
      <c r="F40">
        <f t="shared" si="4"/>
        <v>53.5</v>
      </c>
    </row>
    <row r="41" spans="1:6">
      <c r="A41">
        <v>53.85</v>
      </c>
      <c r="B41" s="1">
        <v>2.5049999999999999</v>
      </c>
      <c r="C41" t="s">
        <v>18</v>
      </c>
      <c r="D41" s="1">
        <f t="shared" si="3"/>
        <v>-1.6949999999999996</v>
      </c>
      <c r="E41" s="1">
        <f t="shared" si="5"/>
        <v>0</v>
      </c>
      <c r="F41">
        <f t="shared" si="4"/>
        <v>53.85</v>
      </c>
    </row>
    <row r="42" spans="1:6">
      <c r="A42">
        <v>54</v>
      </c>
      <c r="B42" s="1">
        <v>2.4249999999999998</v>
      </c>
      <c r="D42" s="1">
        <f t="shared" si="3"/>
        <v>-1.6149999999999995</v>
      </c>
      <c r="E42" s="1">
        <f t="shared" si="5"/>
        <v>8.0000000000000071E-2</v>
      </c>
      <c r="F42">
        <f t="shared" si="4"/>
        <v>54</v>
      </c>
    </row>
    <row r="43" spans="1:6">
      <c r="A43">
        <v>54.6</v>
      </c>
      <c r="B43" s="1">
        <v>2.5</v>
      </c>
      <c r="D43" s="1">
        <f t="shared" si="3"/>
        <v>-1.6899999999999997</v>
      </c>
      <c r="E43" s="1">
        <f t="shared" si="5"/>
        <v>4.9999999999998934E-3</v>
      </c>
      <c r="F43">
        <f t="shared" si="4"/>
        <v>54.6</v>
      </c>
    </row>
    <row r="44" spans="1:6">
      <c r="A44">
        <v>55.3</v>
      </c>
      <c r="B44" s="1">
        <v>2.34</v>
      </c>
      <c r="D44" s="1">
        <f t="shared" si="3"/>
        <v>-1.5299999999999998</v>
      </c>
      <c r="E44" s="1">
        <f t="shared" si="5"/>
        <v>0.16499999999999981</v>
      </c>
      <c r="F44">
        <f t="shared" si="4"/>
        <v>55.3</v>
      </c>
    </row>
    <row r="45" spans="1:6">
      <c r="A45">
        <v>55.9</v>
      </c>
      <c r="B45" s="1">
        <v>2.23</v>
      </c>
      <c r="D45" s="1">
        <f t="shared" si="3"/>
        <v>-1.42</v>
      </c>
      <c r="E45" s="1">
        <f t="shared" si="5"/>
        <v>0.27499999999999969</v>
      </c>
      <c r="F45">
        <f t="shared" si="4"/>
        <v>55.9</v>
      </c>
    </row>
    <row r="46" spans="1:6">
      <c r="A46">
        <v>56.5</v>
      </c>
      <c r="B46" s="1">
        <v>2.1800000000000002</v>
      </c>
      <c r="D46" s="1">
        <f t="shared" si="3"/>
        <v>-1.37</v>
      </c>
      <c r="E46" s="1">
        <f t="shared" si="5"/>
        <v>0.32499999999999951</v>
      </c>
      <c r="F46">
        <f t="shared" si="4"/>
        <v>56.5</v>
      </c>
    </row>
    <row r="47" spans="1:6">
      <c r="A47">
        <v>56.9</v>
      </c>
      <c r="B47" s="1">
        <v>2.1349999999999998</v>
      </c>
      <c r="D47" s="1">
        <f t="shared" si="3"/>
        <v>-1.3249999999999997</v>
      </c>
      <c r="E47" s="1">
        <f t="shared" si="5"/>
        <v>0.36999999999999988</v>
      </c>
      <c r="F47">
        <f t="shared" si="4"/>
        <v>56.9</v>
      </c>
    </row>
    <row r="48" spans="1:6">
      <c r="A48">
        <v>57.4</v>
      </c>
      <c r="B48" s="1">
        <v>2.08</v>
      </c>
      <c r="D48" s="1">
        <f t="shared" si="3"/>
        <v>-1.27</v>
      </c>
      <c r="E48" s="1">
        <f t="shared" si="5"/>
        <v>0.4249999999999996</v>
      </c>
      <c r="F48">
        <f t="shared" si="4"/>
        <v>57.4</v>
      </c>
    </row>
    <row r="49" spans="1:6">
      <c r="A49">
        <v>57.9</v>
      </c>
      <c r="B49" s="1">
        <v>2</v>
      </c>
      <c r="C49" t="s">
        <v>17</v>
      </c>
      <c r="D49" s="1">
        <f t="shared" si="3"/>
        <v>-1.19</v>
      </c>
      <c r="E49" s="1">
        <f t="shared" si="5"/>
        <v>0.50499999999999967</v>
      </c>
      <c r="F49">
        <f t="shared" si="4"/>
        <v>57.9</v>
      </c>
    </row>
    <row r="50" spans="1:6">
      <c r="A50">
        <v>58.1</v>
      </c>
      <c r="B50" s="1">
        <v>1.93</v>
      </c>
      <c r="D50" s="1">
        <f t="shared" si="3"/>
        <v>-1.1199999999999999</v>
      </c>
      <c r="E50" s="1">
        <f t="shared" si="5"/>
        <v>0.57499999999999973</v>
      </c>
      <c r="F50">
        <f t="shared" si="4"/>
        <v>58.1</v>
      </c>
    </row>
    <row r="51" spans="1:6">
      <c r="A51">
        <v>58.7</v>
      </c>
      <c r="B51" s="1">
        <v>1.8</v>
      </c>
      <c r="D51" s="1">
        <f t="shared" si="3"/>
        <v>-0.99</v>
      </c>
      <c r="E51" s="1">
        <f t="shared" si="5"/>
        <v>0.70499999999999963</v>
      </c>
      <c r="F51">
        <f t="shared" si="4"/>
        <v>58.7</v>
      </c>
    </row>
    <row r="52" spans="1:6">
      <c r="A52">
        <v>59.1</v>
      </c>
      <c r="B52" s="1">
        <v>1.67</v>
      </c>
      <c r="D52" s="1">
        <f t="shared" si="3"/>
        <v>-0.85999999999999988</v>
      </c>
      <c r="E52" s="1">
        <f t="shared" si="5"/>
        <v>0.83499999999999974</v>
      </c>
      <c r="F52">
        <f t="shared" si="4"/>
        <v>59.1</v>
      </c>
    </row>
    <row r="53" spans="1:6">
      <c r="A53">
        <v>59.6</v>
      </c>
      <c r="B53" s="1">
        <v>1.58</v>
      </c>
      <c r="C53" t="s">
        <v>13</v>
      </c>
      <c r="D53" s="1">
        <f t="shared" si="3"/>
        <v>-0.77</v>
      </c>
      <c r="E53" s="1">
        <f t="shared" si="5"/>
        <v>0.9249999999999996</v>
      </c>
      <c r="F53">
        <f t="shared" si="4"/>
        <v>59.6</v>
      </c>
    </row>
    <row r="54" spans="1:6">
      <c r="A54">
        <v>60</v>
      </c>
      <c r="B54" s="1">
        <v>1.55</v>
      </c>
      <c r="D54" s="1">
        <f t="shared" si="3"/>
        <v>-0.74</v>
      </c>
      <c r="E54" s="1">
        <f t="shared" si="5"/>
        <v>0.95499999999999963</v>
      </c>
      <c r="F54">
        <f t="shared" si="4"/>
        <v>60</v>
      </c>
    </row>
    <row r="55" spans="1:6">
      <c r="A55">
        <v>60.7</v>
      </c>
      <c r="B55" s="1">
        <v>1.5</v>
      </c>
      <c r="D55" s="1">
        <f t="shared" si="3"/>
        <v>-0.69</v>
      </c>
      <c r="E55" s="1">
        <f t="shared" si="5"/>
        <v>1.0049999999999997</v>
      </c>
      <c r="F55">
        <f t="shared" si="4"/>
        <v>60.7</v>
      </c>
    </row>
    <row r="56" spans="1:6">
      <c r="A56">
        <v>61.1</v>
      </c>
      <c r="B56" s="1">
        <v>1.59</v>
      </c>
      <c r="D56" s="1">
        <f t="shared" si="3"/>
        <v>-0.78</v>
      </c>
      <c r="E56" s="1">
        <f t="shared" si="5"/>
        <v>0.91499999999999959</v>
      </c>
      <c r="F56">
        <f t="shared" si="4"/>
        <v>61.1</v>
      </c>
    </row>
    <row r="57" spans="1:6">
      <c r="A57">
        <v>61.5</v>
      </c>
      <c r="B57" s="1">
        <v>1.595</v>
      </c>
      <c r="D57" s="1">
        <f t="shared" si="3"/>
        <v>-0.78499999999999992</v>
      </c>
      <c r="E57" s="1">
        <f t="shared" si="5"/>
        <v>0.9099999999999997</v>
      </c>
      <c r="F57">
        <f t="shared" si="4"/>
        <v>61.5</v>
      </c>
    </row>
    <row r="58" spans="1:6">
      <c r="A58">
        <v>62</v>
      </c>
      <c r="B58" s="1">
        <v>1.55</v>
      </c>
      <c r="D58" s="1">
        <f t="shared" si="3"/>
        <v>-0.74</v>
      </c>
      <c r="E58" s="1">
        <f t="shared" si="5"/>
        <v>0.95499999999999963</v>
      </c>
      <c r="F58">
        <f t="shared" si="4"/>
        <v>62</v>
      </c>
    </row>
    <row r="59" spans="1:6">
      <c r="A59">
        <v>62.5</v>
      </c>
      <c r="B59" s="1">
        <v>1.48</v>
      </c>
      <c r="D59" s="1">
        <f t="shared" si="3"/>
        <v>-0.66999999999999993</v>
      </c>
      <c r="E59" s="1">
        <f t="shared" si="5"/>
        <v>1.0249999999999997</v>
      </c>
      <c r="F59">
        <f t="shared" si="4"/>
        <v>62.5</v>
      </c>
    </row>
    <row r="60" spans="1:6">
      <c r="A60">
        <v>64</v>
      </c>
      <c r="B60" s="1">
        <v>0.89500000000000002</v>
      </c>
      <c r="D60" s="1">
        <f t="shared" si="3"/>
        <v>-8.4999999999999964E-2</v>
      </c>
      <c r="E60" s="1">
        <f t="shared" si="5"/>
        <v>1.6099999999999997</v>
      </c>
      <c r="F60">
        <f t="shared" si="4"/>
        <v>64</v>
      </c>
    </row>
    <row r="61" spans="1:6">
      <c r="A61">
        <v>64.3</v>
      </c>
      <c r="B61" s="1">
        <v>0.82</v>
      </c>
      <c r="D61" s="1">
        <f t="shared" si="3"/>
        <v>-9.9999999999998979E-3</v>
      </c>
      <c r="E61" s="1">
        <f t="shared" si="5"/>
        <v>1.6849999999999996</v>
      </c>
      <c r="F61">
        <f t="shared" si="4"/>
        <v>64.3</v>
      </c>
    </row>
    <row r="62" spans="1:6">
      <c r="A62">
        <v>65.3</v>
      </c>
      <c r="B62" s="1">
        <v>0.79</v>
      </c>
      <c r="D62" s="1">
        <f t="shared" si="3"/>
        <v>2.0000000000000018E-2</v>
      </c>
      <c r="E62" s="1">
        <f t="shared" si="5"/>
        <v>1.7149999999999996</v>
      </c>
      <c r="F62">
        <f t="shared" si="4"/>
        <v>65.3</v>
      </c>
    </row>
    <row r="63" spans="1:6">
      <c r="A63">
        <v>66</v>
      </c>
      <c r="B63" s="1">
        <v>0.745</v>
      </c>
      <c r="D63" s="1">
        <f t="shared" si="3"/>
        <v>6.5000000000000058E-2</v>
      </c>
      <c r="E63" s="1">
        <f t="shared" si="5"/>
        <v>1.7599999999999998</v>
      </c>
      <c r="F63">
        <f t="shared" si="4"/>
        <v>66</v>
      </c>
    </row>
    <row r="64" spans="1:6">
      <c r="A64">
        <v>66.7</v>
      </c>
      <c r="B64" s="1">
        <v>0.69499999999999995</v>
      </c>
      <c r="D64" s="1">
        <f t="shared" si="3"/>
        <v>0.1150000000000001</v>
      </c>
      <c r="E64" s="1">
        <f t="shared" si="5"/>
        <v>1.8099999999999996</v>
      </c>
      <c r="F64">
        <f t="shared" si="4"/>
        <v>66.7</v>
      </c>
    </row>
    <row r="65" spans="1:6">
      <c r="A65">
        <v>68</v>
      </c>
      <c r="B65" s="1">
        <v>0.66</v>
      </c>
      <c r="D65" s="1">
        <f t="shared" si="3"/>
        <v>0.15000000000000002</v>
      </c>
      <c r="E65" s="1">
        <f t="shared" si="5"/>
        <v>1.8449999999999998</v>
      </c>
      <c r="F65">
        <f t="shared" si="4"/>
        <v>68</v>
      </c>
    </row>
    <row r="66" spans="1:6">
      <c r="A66">
        <v>70</v>
      </c>
      <c r="B66" s="1">
        <v>0.62</v>
      </c>
      <c r="D66" s="1">
        <f t="shared" si="3"/>
        <v>0.19000000000000006</v>
      </c>
      <c r="E66" s="1">
        <f t="shared" ref="E66:E97" si="6">D66-MIN(D$12:D$76)</f>
        <v>1.8849999999999998</v>
      </c>
      <c r="F66">
        <f t="shared" si="4"/>
        <v>70</v>
      </c>
    </row>
    <row r="67" spans="1:6">
      <c r="A67">
        <v>70</v>
      </c>
      <c r="B67" s="1">
        <v>1.1000000000000001</v>
      </c>
      <c r="D67" s="1">
        <f>(B$67-B$66)+B$12-(B67-B$12)</f>
        <v>0.19000000000000006</v>
      </c>
      <c r="E67" s="1">
        <f t="shared" si="6"/>
        <v>1.8849999999999998</v>
      </c>
      <c r="F67">
        <f t="shared" si="4"/>
        <v>70</v>
      </c>
    </row>
    <row r="68" spans="1:6">
      <c r="A68">
        <v>74</v>
      </c>
      <c r="B68" s="1">
        <v>1.115</v>
      </c>
      <c r="D68" s="1">
        <f>(B$67-B$66)+B$12-(B68-B$12)</f>
        <v>0.17500000000000016</v>
      </c>
      <c r="E68" s="1">
        <f t="shared" si="6"/>
        <v>1.8699999999999997</v>
      </c>
      <c r="F68">
        <f t="shared" si="4"/>
        <v>74</v>
      </c>
    </row>
    <row r="69" spans="1:6">
      <c r="A69">
        <v>76</v>
      </c>
      <c r="B69" s="1">
        <v>0.99</v>
      </c>
      <c r="C69" t="s">
        <v>3</v>
      </c>
      <c r="D69" s="1">
        <f t="shared" ref="D69:D75" si="7">(B$67-B$66)+B$12-(B69-B$12)</f>
        <v>0.30000000000000016</v>
      </c>
      <c r="E69" s="1">
        <f t="shared" si="6"/>
        <v>1.9949999999999997</v>
      </c>
      <c r="F69">
        <f t="shared" si="4"/>
        <v>76</v>
      </c>
    </row>
    <row r="70" spans="1:6">
      <c r="A70">
        <v>78</v>
      </c>
      <c r="B70" s="1">
        <v>0.98499999999999999</v>
      </c>
      <c r="D70" s="1">
        <f t="shared" si="7"/>
        <v>0.30500000000000016</v>
      </c>
      <c r="E70" s="1">
        <f t="shared" si="6"/>
        <v>1.9999999999999998</v>
      </c>
      <c r="F70">
        <f t="shared" si="4"/>
        <v>78</v>
      </c>
    </row>
    <row r="71" spans="1:6">
      <c r="A71">
        <v>82</v>
      </c>
      <c r="B71" s="1">
        <v>1.04</v>
      </c>
      <c r="D71" s="1">
        <f t="shared" si="7"/>
        <v>0.25000000000000011</v>
      </c>
      <c r="E71" s="1">
        <f t="shared" si="6"/>
        <v>1.9449999999999998</v>
      </c>
      <c r="F71">
        <f t="shared" si="4"/>
        <v>82</v>
      </c>
    </row>
    <row r="72" spans="1:6">
      <c r="A72">
        <v>85</v>
      </c>
      <c r="B72" s="1">
        <v>1.1000000000000001</v>
      </c>
      <c r="D72" s="1">
        <f t="shared" si="7"/>
        <v>0.19000000000000006</v>
      </c>
      <c r="E72" s="1">
        <f t="shared" si="6"/>
        <v>1.8849999999999998</v>
      </c>
      <c r="F72">
        <f t="shared" si="4"/>
        <v>85</v>
      </c>
    </row>
    <row r="73" spans="1:6">
      <c r="A73">
        <v>87</v>
      </c>
      <c r="B73" s="1">
        <v>0.82</v>
      </c>
      <c r="D73" s="1">
        <f t="shared" si="7"/>
        <v>0.4700000000000002</v>
      </c>
      <c r="E73" s="1">
        <f t="shared" si="6"/>
        <v>2.165</v>
      </c>
      <c r="F73">
        <f t="shared" si="4"/>
        <v>87</v>
      </c>
    </row>
    <row r="74" spans="1:6">
      <c r="A74">
        <v>88</v>
      </c>
      <c r="B74" s="1">
        <v>0.7</v>
      </c>
      <c r="D74" s="1">
        <f t="shared" si="7"/>
        <v>0.59000000000000019</v>
      </c>
      <c r="E74" s="1">
        <f t="shared" si="6"/>
        <v>2.2849999999999997</v>
      </c>
      <c r="F74">
        <f t="shared" si="4"/>
        <v>88</v>
      </c>
    </row>
    <row r="75" spans="1:6">
      <c r="A75">
        <v>89</v>
      </c>
      <c r="B75" s="1">
        <v>0.52500000000000002</v>
      </c>
      <c r="D75" s="1">
        <f t="shared" si="7"/>
        <v>0.76500000000000012</v>
      </c>
      <c r="E75" s="1">
        <f t="shared" si="6"/>
        <v>2.46</v>
      </c>
      <c r="F75">
        <f t="shared" si="4"/>
        <v>89</v>
      </c>
    </row>
    <row r="76" spans="1:6">
      <c r="A76">
        <v>90</v>
      </c>
      <c r="B76" s="1">
        <v>0.38</v>
      </c>
      <c r="C76" t="s">
        <v>21</v>
      </c>
      <c r="D76" s="1">
        <f>(B$67-B$66)+B$12-(B76-B$12)</f>
        <v>0.91000000000000014</v>
      </c>
      <c r="E76" s="1">
        <f t="shared" si="6"/>
        <v>2.6049999999999995</v>
      </c>
      <c r="F76">
        <f t="shared" si="4"/>
        <v>90</v>
      </c>
    </row>
    <row r="78" spans="1:6">
      <c r="A78">
        <v>57.9</v>
      </c>
      <c r="B78" s="1">
        <v>2</v>
      </c>
      <c r="C78" t="s">
        <v>17</v>
      </c>
      <c r="D78" s="1">
        <f t="shared" ref="D78:D79" si="8">B$12-(B78-B$12)</f>
        <v>-1.19</v>
      </c>
      <c r="E78" s="1">
        <f>D78-MIN(D$12:D$76)</f>
        <v>0.50499999999999967</v>
      </c>
      <c r="F78">
        <f t="shared" ref="F78:F79" si="9">A78</f>
        <v>57.9</v>
      </c>
    </row>
    <row r="79" spans="1:6">
      <c r="A79">
        <v>51.7</v>
      </c>
      <c r="B79" s="1">
        <v>2.0049999999999999</v>
      </c>
      <c r="C79" t="s">
        <v>16</v>
      </c>
      <c r="D79" s="1">
        <f t="shared" si="8"/>
        <v>-1.1949999999999998</v>
      </c>
      <c r="E79" s="1">
        <f>D79-MIN(D$12:D$76)</f>
        <v>0.49999999999999978</v>
      </c>
      <c r="F79">
        <f t="shared" si="9"/>
        <v>51.7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1"/>
  <sheetViews>
    <sheetView workbookViewId="0">
      <selection activeCell="G3" sqref="G3"/>
    </sheetView>
  </sheetViews>
  <sheetFormatPr defaultRowHeight="15"/>
  <cols>
    <col min="2" max="2" width="9.140625" style="1"/>
    <col min="3" max="3" width="16.42578125" bestFit="1" customWidth="1"/>
  </cols>
  <sheetData>
    <row r="1" spans="1:6">
      <c r="A1" t="s">
        <v>11</v>
      </c>
      <c r="B1" s="1" t="s">
        <v>10</v>
      </c>
      <c r="C1" t="s">
        <v>0</v>
      </c>
      <c r="D1" t="s">
        <v>9</v>
      </c>
      <c r="E1" t="s">
        <v>12</v>
      </c>
      <c r="F1" t="s">
        <v>14</v>
      </c>
    </row>
    <row r="2" spans="1:6">
      <c r="A2">
        <v>100</v>
      </c>
      <c r="B2" s="1">
        <v>1.0449999999999999</v>
      </c>
      <c r="C2" t="s">
        <v>1</v>
      </c>
      <c r="D2">
        <f>B$2-(B2-B$2)</f>
        <v>1.0449999999999999</v>
      </c>
      <c r="E2">
        <f t="shared" ref="E2:E33" si="0">D2-MIN(D$2:D$68)</f>
        <v>11.795</v>
      </c>
      <c r="F2">
        <f t="shared" ref="F2:F48" si="1">A2+A$68+8.5</f>
        <v>140</v>
      </c>
    </row>
    <row r="3" spans="1:6">
      <c r="A3">
        <v>99</v>
      </c>
      <c r="B3" s="1">
        <v>1.21</v>
      </c>
      <c r="D3">
        <f>B$2-(B3-B$2)</f>
        <v>0.87999999999999989</v>
      </c>
      <c r="E3">
        <f t="shared" si="0"/>
        <v>11.629999999999999</v>
      </c>
      <c r="F3">
        <f t="shared" si="1"/>
        <v>139</v>
      </c>
    </row>
    <row r="4" spans="1:6">
      <c r="A4">
        <v>98</v>
      </c>
      <c r="B4" s="1">
        <v>1.35</v>
      </c>
      <c r="C4" t="s">
        <v>2</v>
      </c>
      <c r="D4">
        <f t="shared" ref="D4:D12" si="2">B$2-(B4-B$2)</f>
        <v>0.73999999999999977</v>
      </c>
      <c r="E4">
        <f t="shared" si="0"/>
        <v>11.49</v>
      </c>
      <c r="F4">
        <f t="shared" si="1"/>
        <v>138</v>
      </c>
    </row>
    <row r="5" spans="1:6">
      <c r="A5">
        <v>97</v>
      </c>
      <c r="B5" s="1">
        <v>1.7050000000000001</v>
      </c>
      <c r="D5">
        <f t="shared" si="2"/>
        <v>0.38499999999999979</v>
      </c>
      <c r="E5">
        <f t="shared" si="0"/>
        <v>11.135</v>
      </c>
      <c r="F5">
        <f t="shared" si="1"/>
        <v>137</v>
      </c>
    </row>
    <row r="6" spans="1:6">
      <c r="A6">
        <v>96</v>
      </c>
      <c r="B6" s="1">
        <v>2.1549999999999998</v>
      </c>
      <c r="D6">
        <f t="shared" si="2"/>
        <v>-6.4999999999999947E-2</v>
      </c>
      <c r="E6">
        <f t="shared" si="0"/>
        <v>10.685</v>
      </c>
      <c r="F6">
        <f t="shared" si="1"/>
        <v>136</v>
      </c>
    </row>
    <row r="7" spans="1:6">
      <c r="A7">
        <v>95</v>
      </c>
      <c r="B7" s="1">
        <v>2.4</v>
      </c>
      <c r="D7">
        <f t="shared" si="2"/>
        <v>-0.31000000000000005</v>
      </c>
      <c r="E7">
        <f t="shared" si="0"/>
        <v>10.44</v>
      </c>
      <c r="F7">
        <f t="shared" si="1"/>
        <v>135</v>
      </c>
    </row>
    <row r="8" spans="1:6">
      <c r="A8">
        <v>94</v>
      </c>
      <c r="B8" s="1">
        <v>2.645</v>
      </c>
      <c r="D8">
        <f t="shared" si="2"/>
        <v>-0.55500000000000016</v>
      </c>
      <c r="E8">
        <f t="shared" si="0"/>
        <v>10.195</v>
      </c>
      <c r="F8">
        <f t="shared" si="1"/>
        <v>134</v>
      </c>
    </row>
    <row r="9" spans="1:6">
      <c r="A9">
        <v>93</v>
      </c>
      <c r="B9" s="1">
        <v>2.84</v>
      </c>
      <c r="D9">
        <f t="shared" si="2"/>
        <v>-0.75</v>
      </c>
      <c r="E9">
        <f t="shared" si="0"/>
        <v>10</v>
      </c>
      <c r="F9">
        <f t="shared" si="1"/>
        <v>133</v>
      </c>
    </row>
    <row r="10" spans="1:6">
      <c r="A10">
        <v>90</v>
      </c>
      <c r="B10" s="1">
        <v>3.2949999999999999</v>
      </c>
      <c r="D10">
        <f t="shared" si="2"/>
        <v>-1.2050000000000001</v>
      </c>
      <c r="E10">
        <f t="shared" si="0"/>
        <v>9.5449999999999999</v>
      </c>
      <c r="F10">
        <f t="shared" si="1"/>
        <v>130</v>
      </c>
    </row>
    <row r="11" spans="1:6">
      <c r="A11">
        <v>85</v>
      </c>
      <c r="B11" s="1">
        <v>3.915</v>
      </c>
      <c r="D11">
        <f t="shared" si="2"/>
        <v>-1.8250000000000002</v>
      </c>
      <c r="E11">
        <f t="shared" si="0"/>
        <v>8.9250000000000007</v>
      </c>
      <c r="F11">
        <f t="shared" si="1"/>
        <v>125</v>
      </c>
    </row>
    <row r="12" spans="1:6">
      <c r="A12">
        <v>80</v>
      </c>
      <c r="B12" s="1">
        <v>4.2750000000000004</v>
      </c>
      <c r="D12">
        <f t="shared" si="2"/>
        <v>-2.1850000000000005</v>
      </c>
      <c r="E12">
        <f t="shared" si="0"/>
        <v>8.5649999999999995</v>
      </c>
      <c r="F12">
        <f t="shared" si="1"/>
        <v>120</v>
      </c>
    </row>
    <row r="13" spans="1:6">
      <c r="A13">
        <v>75</v>
      </c>
      <c r="B13" s="1">
        <v>4.6749999999999998</v>
      </c>
      <c r="C13" t="s">
        <v>8</v>
      </c>
      <c r="D13">
        <f>B$2-(B13-B$2)</f>
        <v>-2.585</v>
      </c>
      <c r="E13">
        <f t="shared" si="0"/>
        <v>8.1649999999999991</v>
      </c>
      <c r="F13">
        <f t="shared" si="1"/>
        <v>115</v>
      </c>
    </row>
    <row r="14" spans="1:6">
      <c r="A14">
        <v>75</v>
      </c>
      <c r="B14" s="1">
        <v>1.2250000000000001</v>
      </c>
      <c r="C14" t="s">
        <v>3</v>
      </c>
      <c r="D14">
        <v>-2.585</v>
      </c>
      <c r="E14">
        <f t="shared" si="0"/>
        <v>8.1649999999999991</v>
      </c>
      <c r="F14">
        <f t="shared" si="1"/>
        <v>115</v>
      </c>
    </row>
    <row r="15" spans="1:6">
      <c r="A15">
        <v>70</v>
      </c>
      <c r="B15" s="1">
        <v>1.75</v>
      </c>
      <c r="D15">
        <f>D$14-(B15-B$14)</f>
        <v>-3.11</v>
      </c>
      <c r="E15">
        <f t="shared" si="0"/>
        <v>7.6400000000000006</v>
      </c>
      <c r="F15">
        <f t="shared" si="1"/>
        <v>110</v>
      </c>
    </row>
    <row r="16" spans="1:6">
      <c r="A16">
        <v>65</v>
      </c>
      <c r="B16" s="1">
        <v>2.2250000000000001</v>
      </c>
      <c r="D16">
        <f>D$14-(B16-B$14)</f>
        <v>-3.585</v>
      </c>
      <c r="E16">
        <f t="shared" si="0"/>
        <v>7.165</v>
      </c>
      <c r="F16">
        <f t="shared" si="1"/>
        <v>105</v>
      </c>
    </row>
    <row r="17" spans="1:6">
      <c r="A17">
        <v>60</v>
      </c>
      <c r="B17" s="1">
        <v>2.6749999999999998</v>
      </c>
      <c r="D17">
        <f t="shared" ref="D17:D25" si="3">D$14-(B17-B$14)</f>
        <v>-4.0350000000000001</v>
      </c>
      <c r="E17">
        <f t="shared" si="0"/>
        <v>6.7149999999999999</v>
      </c>
      <c r="F17">
        <f t="shared" si="1"/>
        <v>100</v>
      </c>
    </row>
    <row r="18" spans="1:6">
      <c r="A18">
        <v>55</v>
      </c>
      <c r="B18" s="1">
        <v>3.02</v>
      </c>
      <c r="D18">
        <f t="shared" si="3"/>
        <v>-4.38</v>
      </c>
      <c r="E18">
        <f t="shared" si="0"/>
        <v>6.37</v>
      </c>
      <c r="F18">
        <f t="shared" si="1"/>
        <v>95</v>
      </c>
    </row>
    <row r="19" spans="1:6">
      <c r="A19">
        <v>50</v>
      </c>
      <c r="B19" s="1">
        <v>3.41</v>
      </c>
      <c r="D19">
        <f t="shared" si="3"/>
        <v>-4.7699999999999996</v>
      </c>
      <c r="E19">
        <f t="shared" si="0"/>
        <v>5.98</v>
      </c>
      <c r="F19">
        <f t="shared" si="1"/>
        <v>90</v>
      </c>
    </row>
    <row r="20" spans="1:6">
      <c r="A20">
        <v>45</v>
      </c>
      <c r="B20" s="1">
        <v>3.8650000000000002</v>
      </c>
      <c r="D20">
        <f t="shared" si="3"/>
        <v>-5.2249999999999996</v>
      </c>
      <c r="E20">
        <f t="shared" si="0"/>
        <v>5.5250000000000004</v>
      </c>
      <c r="F20">
        <f t="shared" si="1"/>
        <v>85</v>
      </c>
    </row>
    <row r="21" spans="1:6">
      <c r="A21">
        <v>40</v>
      </c>
      <c r="B21" s="1">
        <v>4.125</v>
      </c>
      <c r="C21" t="s">
        <v>4</v>
      </c>
      <c r="D21">
        <f t="shared" si="3"/>
        <v>-5.4849999999999994</v>
      </c>
      <c r="E21">
        <f t="shared" si="0"/>
        <v>5.2650000000000006</v>
      </c>
      <c r="F21">
        <f t="shared" si="1"/>
        <v>80</v>
      </c>
    </row>
    <row r="22" spans="1:6">
      <c r="A22">
        <v>35</v>
      </c>
      <c r="B22" s="1">
        <v>4.0999999999999996</v>
      </c>
      <c r="D22">
        <f t="shared" si="3"/>
        <v>-5.4599999999999991</v>
      </c>
      <c r="E22">
        <f t="shared" si="0"/>
        <v>5.2900000000000009</v>
      </c>
      <c r="F22">
        <f t="shared" si="1"/>
        <v>75</v>
      </c>
    </row>
    <row r="23" spans="1:6">
      <c r="A23">
        <v>30</v>
      </c>
      <c r="B23" s="1">
        <v>4.0999999999999996</v>
      </c>
      <c r="D23">
        <f t="shared" si="3"/>
        <v>-5.4599999999999991</v>
      </c>
      <c r="E23">
        <f t="shared" si="0"/>
        <v>5.2900000000000009</v>
      </c>
      <c r="F23">
        <f t="shared" si="1"/>
        <v>70</v>
      </c>
    </row>
    <row r="24" spans="1:6">
      <c r="A24">
        <v>25</v>
      </c>
      <c r="B24" s="1">
        <v>4.21</v>
      </c>
      <c r="D24">
        <f t="shared" si="3"/>
        <v>-5.57</v>
      </c>
      <c r="E24">
        <f t="shared" si="0"/>
        <v>5.18</v>
      </c>
      <c r="F24">
        <f t="shared" si="1"/>
        <v>65</v>
      </c>
    </row>
    <row r="25" spans="1:6">
      <c r="A25">
        <v>20</v>
      </c>
      <c r="B25" s="1">
        <v>4.42</v>
      </c>
      <c r="D25">
        <f t="shared" si="3"/>
        <v>-5.7799999999999994</v>
      </c>
      <c r="E25">
        <f t="shared" si="0"/>
        <v>4.9700000000000006</v>
      </c>
      <c r="F25">
        <f t="shared" si="1"/>
        <v>60</v>
      </c>
    </row>
    <row r="26" spans="1:6">
      <c r="A26">
        <v>15</v>
      </c>
      <c r="B26" s="1">
        <v>4.9050000000000002</v>
      </c>
      <c r="D26">
        <f>D$14-(B26-B$14)</f>
        <v>-6.2650000000000006</v>
      </c>
      <c r="E26">
        <f t="shared" si="0"/>
        <v>4.4849999999999994</v>
      </c>
      <c r="F26">
        <f t="shared" si="1"/>
        <v>55</v>
      </c>
    </row>
    <row r="27" spans="1:6">
      <c r="A27">
        <v>15</v>
      </c>
      <c r="B27" s="1">
        <v>0.74</v>
      </c>
      <c r="C27" t="s">
        <v>5</v>
      </c>
      <c r="D27">
        <v>-6.2649999999999997</v>
      </c>
      <c r="E27">
        <f t="shared" si="0"/>
        <v>4.4850000000000003</v>
      </c>
      <c r="F27">
        <f t="shared" si="1"/>
        <v>55</v>
      </c>
    </row>
    <row r="28" spans="1:6">
      <c r="A28">
        <v>10</v>
      </c>
      <c r="B28" s="1">
        <v>1.3</v>
      </c>
      <c r="D28">
        <f t="shared" ref="D28:D48" si="4">D$27-(B28-B$27)</f>
        <v>-6.8249999999999993</v>
      </c>
      <c r="E28">
        <f t="shared" si="0"/>
        <v>3.9250000000000007</v>
      </c>
      <c r="F28">
        <f t="shared" si="1"/>
        <v>50</v>
      </c>
    </row>
    <row r="29" spans="1:6">
      <c r="A29">
        <v>5</v>
      </c>
      <c r="B29" s="1">
        <v>1.335</v>
      </c>
      <c r="C29" t="s">
        <v>4</v>
      </c>
      <c r="D29">
        <f t="shared" si="4"/>
        <v>-6.8599999999999994</v>
      </c>
      <c r="E29">
        <f t="shared" si="0"/>
        <v>3.8900000000000006</v>
      </c>
      <c r="F29">
        <f t="shared" si="1"/>
        <v>45</v>
      </c>
    </row>
    <row r="30" spans="1:6">
      <c r="A30">
        <v>0</v>
      </c>
      <c r="B30" s="1">
        <v>1.2649999999999999</v>
      </c>
      <c r="D30">
        <f t="shared" si="4"/>
        <v>-6.7899999999999991</v>
      </c>
      <c r="E30">
        <f t="shared" si="0"/>
        <v>3.9600000000000009</v>
      </c>
      <c r="F30">
        <f t="shared" si="1"/>
        <v>40</v>
      </c>
    </row>
    <row r="31" spans="1:6">
      <c r="A31">
        <v>-5</v>
      </c>
      <c r="B31" s="1">
        <v>0.9</v>
      </c>
      <c r="D31">
        <f t="shared" si="4"/>
        <v>-6.4249999999999998</v>
      </c>
      <c r="E31">
        <f t="shared" si="0"/>
        <v>4.3250000000000002</v>
      </c>
      <c r="F31">
        <f t="shared" si="1"/>
        <v>35</v>
      </c>
    </row>
    <row r="32" spans="1:6">
      <c r="A32">
        <v>-10</v>
      </c>
      <c r="B32" s="1">
        <v>0.91</v>
      </c>
      <c r="D32">
        <f t="shared" si="4"/>
        <v>-6.4349999999999996</v>
      </c>
      <c r="E32">
        <f t="shared" si="0"/>
        <v>4.3150000000000004</v>
      </c>
      <c r="F32">
        <f t="shared" si="1"/>
        <v>30</v>
      </c>
    </row>
    <row r="33" spans="1:6">
      <c r="A33">
        <v>-13</v>
      </c>
      <c r="B33" s="1">
        <v>1.54</v>
      </c>
      <c r="D33">
        <f t="shared" si="4"/>
        <v>-7.0649999999999995</v>
      </c>
      <c r="E33">
        <f t="shared" si="0"/>
        <v>3.6850000000000005</v>
      </c>
      <c r="F33">
        <f t="shared" si="1"/>
        <v>27</v>
      </c>
    </row>
    <row r="34" spans="1:6">
      <c r="A34">
        <v>-13.7</v>
      </c>
      <c r="B34" s="1">
        <v>2.0449999999999999</v>
      </c>
      <c r="C34" t="s">
        <v>13</v>
      </c>
      <c r="D34">
        <f t="shared" si="4"/>
        <v>-7.5699999999999994</v>
      </c>
      <c r="E34">
        <f t="shared" ref="E34:E65" si="5">D34-MIN(D$2:D$68)</f>
        <v>3.1800000000000006</v>
      </c>
      <c r="F34">
        <f t="shared" si="1"/>
        <v>26.3</v>
      </c>
    </row>
    <row r="35" spans="1:6">
      <c r="A35">
        <v>-15.8</v>
      </c>
      <c r="B35" s="1">
        <v>2.67</v>
      </c>
      <c r="D35">
        <f t="shared" si="4"/>
        <v>-8.1950000000000003</v>
      </c>
      <c r="E35">
        <f t="shared" si="5"/>
        <v>2.5549999999999997</v>
      </c>
      <c r="F35">
        <f t="shared" si="1"/>
        <v>24.2</v>
      </c>
    </row>
    <row r="36" spans="1:6">
      <c r="A36">
        <v>-15.9</v>
      </c>
      <c r="B36" s="1">
        <v>3.5350000000000001</v>
      </c>
      <c r="D36">
        <f t="shared" si="4"/>
        <v>-9.0599999999999987</v>
      </c>
      <c r="E36">
        <f t="shared" si="5"/>
        <v>1.6900000000000013</v>
      </c>
      <c r="F36">
        <f t="shared" si="1"/>
        <v>24.1</v>
      </c>
    </row>
    <row r="37" spans="1:6">
      <c r="A37">
        <v>-17</v>
      </c>
      <c r="B37" s="1">
        <v>3.8050000000000002</v>
      </c>
      <c r="D37">
        <f t="shared" si="4"/>
        <v>-9.33</v>
      </c>
      <c r="E37">
        <f t="shared" si="5"/>
        <v>1.42</v>
      </c>
      <c r="F37">
        <f t="shared" si="1"/>
        <v>23</v>
      </c>
    </row>
    <row r="38" spans="1:6">
      <c r="A38">
        <v>-18</v>
      </c>
      <c r="B38" s="1">
        <v>3.875</v>
      </c>
      <c r="D38">
        <f t="shared" si="4"/>
        <v>-9.3999999999999986</v>
      </c>
      <c r="E38">
        <f t="shared" si="5"/>
        <v>1.3500000000000014</v>
      </c>
      <c r="F38">
        <f t="shared" si="1"/>
        <v>22</v>
      </c>
    </row>
    <row r="39" spans="1:6">
      <c r="A39">
        <v>-19</v>
      </c>
      <c r="B39" s="1">
        <v>3.57</v>
      </c>
      <c r="D39">
        <f t="shared" si="4"/>
        <v>-9.0949999999999989</v>
      </c>
      <c r="E39">
        <f t="shared" si="5"/>
        <v>1.6550000000000011</v>
      </c>
      <c r="F39">
        <f t="shared" si="1"/>
        <v>21</v>
      </c>
    </row>
    <row r="40" spans="1:6">
      <c r="A40">
        <v>-20</v>
      </c>
      <c r="B40" s="1">
        <v>3.6150000000000002</v>
      </c>
      <c r="D40">
        <f t="shared" si="4"/>
        <v>-9.14</v>
      </c>
      <c r="E40">
        <f t="shared" si="5"/>
        <v>1.6099999999999994</v>
      </c>
      <c r="F40">
        <f t="shared" si="1"/>
        <v>20</v>
      </c>
    </row>
    <row r="41" spans="1:6">
      <c r="A41">
        <v>-21</v>
      </c>
      <c r="B41" s="1">
        <v>3.5049999999999999</v>
      </c>
      <c r="D41">
        <f t="shared" si="4"/>
        <v>-9.0299999999999994</v>
      </c>
      <c r="E41">
        <f t="shared" si="5"/>
        <v>1.7200000000000006</v>
      </c>
      <c r="F41">
        <f t="shared" si="1"/>
        <v>19</v>
      </c>
    </row>
    <row r="42" spans="1:6">
      <c r="A42">
        <v>-22</v>
      </c>
      <c r="B42" s="1">
        <v>3.47</v>
      </c>
      <c r="C42" t="s">
        <v>7</v>
      </c>
      <c r="D42">
        <f t="shared" si="4"/>
        <v>-8.995000000000001</v>
      </c>
      <c r="E42">
        <f t="shared" si="5"/>
        <v>1.754999999999999</v>
      </c>
      <c r="F42">
        <f t="shared" si="1"/>
        <v>18</v>
      </c>
    </row>
    <row r="43" spans="1:6">
      <c r="A43">
        <v>-23</v>
      </c>
      <c r="B43" s="1">
        <v>3.4649999999999999</v>
      </c>
      <c r="D43">
        <f t="shared" si="4"/>
        <v>-8.9899999999999984</v>
      </c>
      <c r="E43">
        <f t="shared" si="5"/>
        <v>1.7600000000000016</v>
      </c>
      <c r="F43">
        <f t="shared" si="1"/>
        <v>17</v>
      </c>
    </row>
    <row r="44" spans="1:6">
      <c r="A44">
        <v>-24</v>
      </c>
      <c r="B44" s="1">
        <v>3.5750000000000002</v>
      </c>
      <c r="D44">
        <f t="shared" si="4"/>
        <v>-9.1</v>
      </c>
      <c r="E44">
        <f t="shared" si="5"/>
        <v>1.6500000000000004</v>
      </c>
      <c r="F44">
        <f t="shared" si="1"/>
        <v>16</v>
      </c>
    </row>
    <row r="45" spans="1:6">
      <c r="A45">
        <v>-25</v>
      </c>
      <c r="B45" s="1">
        <v>3.7949999999999999</v>
      </c>
      <c r="D45">
        <f t="shared" si="4"/>
        <v>-9.32</v>
      </c>
      <c r="E45">
        <f t="shared" si="5"/>
        <v>1.4299999999999997</v>
      </c>
      <c r="F45">
        <f t="shared" si="1"/>
        <v>15</v>
      </c>
    </row>
    <row r="46" spans="1:6">
      <c r="A46">
        <v>-26</v>
      </c>
      <c r="B46" s="1">
        <v>3.9</v>
      </c>
      <c r="D46">
        <f t="shared" si="4"/>
        <v>-9.4250000000000007</v>
      </c>
      <c r="E46">
        <f t="shared" si="5"/>
        <v>1.3249999999999993</v>
      </c>
      <c r="F46">
        <f t="shared" si="1"/>
        <v>14</v>
      </c>
    </row>
    <row r="47" spans="1:6">
      <c r="A47">
        <v>-27</v>
      </c>
      <c r="B47" s="1">
        <v>4.01</v>
      </c>
      <c r="D47">
        <f t="shared" si="4"/>
        <v>-9.5350000000000001</v>
      </c>
      <c r="E47">
        <f t="shared" si="5"/>
        <v>1.2149999999999999</v>
      </c>
      <c r="F47">
        <f t="shared" si="1"/>
        <v>13</v>
      </c>
    </row>
    <row r="48" spans="1:6">
      <c r="A48">
        <v>-28</v>
      </c>
      <c r="B48" s="1">
        <v>4.21</v>
      </c>
      <c r="D48">
        <f t="shared" si="4"/>
        <v>-9.7349999999999994</v>
      </c>
      <c r="E48">
        <f t="shared" si="5"/>
        <v>1.0150000000000006</v>
      </c>
      <c r="F48">
        <f t="shared" si="1"/>
        <v>12</v>
      </c>
    </row>
    <row r="49" spans="1:6">
      <c r="A49">
        <v>8</v>
      </c>
      <c r="B49" s="1">
        <v>2.82</v>
      </c>
      <c r="D49" s="1">
        <f>B$60-(B$60-D$70)+B$60-B49</f>
        <v>-9.85</v>
      </c>
      <c r="E49">
        <f t="shared" si="5"/>
        <v>0.90000000000000036</v>
      </c>
      <c r="F49">
        <f>A49+F$59</f>
        <v>11.600000000000001</v>
      </c>
    </row>
    <row r="50" spans="1:6">
      <c r="A50">
        <v>7</v>
      </c>
      <c r="B50" s="1">
        <v>2.855</v>
      </c>
      <c r="D50" s="1">
        <f>B$60-(B$60-D$70)+B$60-B50</f>
        <v>-9.8849999999999998</v>
      </c>
      <c r="E50">
        <f t="shared" si="5"/>
        <v>0.86500000000000021</v>
      </c>
      <c r="F50">
        <f>A50+F$59</f>
        <v>10.600000000000001</v>
      </c>
    </row>
    <row r="51" spans="1:6">
      <c r="A51">
        <v>6</v>
      </c>
      <c r="B51" s="1">
        <v>3.72</v>
      </c>
      <c r="D51" s="1">
        <f>B$60-(B$60-D$70)+B$60-B51</f>
        <v>-10.75</v>
      </c>
      <c r="E51">
        <f t="shared" si="5"/>
        <v>0</v>
      </c>
      <c r="F51">
        <f>A51+F$59</f>
        <v>9.6000000000000014</v>
      </c>
    </row>
    <row r="52" spans="1:6">
      <c r="A52">
        <v>3</v>
      </c>
      <c r="B52" s="1">
        <v>3.12</v>
      </c>
      <c r="D52" s="1">
        <f>B$60-(B$60-D$70)+B$60-B52</f>
        <v>-10.15</v>
      </c>
      <c r="E52">
        <f t="shared" si="5"/>
        <v>0.59999999999999964</v>
      </c>
      <c r="F52">
        <f>A52+F$59</f>
        <v>6.6000000000000014</v>
      </c>
    </row>
    <row r="53" spans="1:6">
      <c r="A53">
        <v>2</v>
      </c>
      <c r="B53" s="1">
        <v>2.895</v>
      </c>
      <c r="D53" s="1">
        <f>B$60-(B$60-D$70)+B$60-B53</f>
        <v>-9.9250000000000007</v>
      </c>
      <c r="E53">
        <f t="shared" si="5"/>
        <v>0.82499999999999929</v>
      </c>
      <c r="F53">
        <f>A53+F$59</f>
        <v>5.6000000000000014</v>
      </c>
    </row>
    <row r="54" spans="1:6">
      <c r="A54">
        <v>26</v>
      </c>
      <c r="B54" s="1">
        <v>4.5199999999999996</v>
      </c>
      <c r="D54" s="1">
        <f t="shared" ref="D54:D59" si="6">B$59-(B$59-D$70)+B$59-B54</f>
        <v>-9.86</v>
      </c>
      <c r="E54">
        <f t="shared" si="5"/>
        <v>0.89000000000000057</v>
      </c>
      <c r="F54">
        <f t="shared" ref="F54:F59" si="7">A$68-A54</f>
        <v>5.5</v>
      </c>
    </row>
    <row r="55" spans="1:6">
      <c r="A55">
        <v>26.2</v>
      </c>
      <c r="B55" s="1">
        <v>4.4000000000000004</v>
      </c>
      <c r="D55" s="1">
        <f t="shared" si="6"/>
        <v>-9.74</v>
      </c>
      <c r="E55">
        <f t="shared" si="5"/>
        <v>1.0099999999999998</v>
      </c>
      <c r="F55">
        <f t="shared" si="7"/>
        <v>5.3000000000000007</v>
      </c>
    </row>
    <row r="56" spans="1:6">
      <c r="A56">
        <v>26.5</v>
      </c>
      <c r="B56" s="1">
        <v>3.73</v>
      </c>
      <c r="D56" s="1">
        <f t="shared" si="6"/>
        <v>-9.07</v>
      </c>
      <c r="E56">
        <f t="shared" si="5"/>
        <v>1.6799999999999997</v>
      </c>
      <c r="F56">
        <f t="shared" si="7"/>
        <v>5</v>
      </c>
    </row>
    <row r="57" spans="1:6">
      <c r="A57">
        <v>26.6</v>
      </c>
      <c r="B57" s="1">
        <v>3.4550000000000001</v>
      </c>
      <c r="D57" s="1">
        <f t="shared" si="6"/>
        <v>-8.7949999999999999</v>
      </c>
      <c r="E57">
        <f t="shared" si="5"/>
        <v>1.9550000000000001</v>
      </c>
      <c r="F57">
        <f t="shared" si="7"/>
        <v>4.8999999999999986</v>
      </c>
    </row>
    <row r="58" spans="1:6">
      <c r="A58">
        <v>26.7</v>
      </c>
      <c r="B58" s="1">
        <v>3.45</v>
      </c>
      <c r="D58" s="1">
        <f t="shared" si="6"/>
        <v>-8.7899999999999991</v>
      </c>
      <c r="E58">
        <f t="shared" si="5"/>
        <v>1.9600000000000009</v>
      </c>
      <c r="F58">
        <f t="shared" si="7"/>
        <v>4.8000000000000007</v>
      </c>
    </row>
    <row r="59" spans="1:6">
      <c r="A59">
        <v>27.9</v>
      </c>
      <c r="B59" s="1">
        <v>3.23</v>
      </c>
      <c r="C59" t="s">
        <v>16</v>
      </c>
      <c r="D59" s="1">
        <f t="shared" si="6"/>
        <v>-8.57</v>
      </c>
      <c r="E59">
        <f t="shared" si="5"/>
        <v>2.1799999999999997</v>
      </c>
      <c r="F59">
        <f t="shared" si="7"/>
        <v>3.6000000000000014</v>
      </c>
    </row>
    <row r="60" spans="1:6">
      <c r="A60">
        <v>0</v>
      </c>
      <c r="B60" s="1">
        <v>1.54</v>
      </c>
      <c r="C60" t="s">
        <v>37</v>
      </c>
      <c r="D60" s="1">
        <f>B$60-(B$60-D$70)+B$60-B60</f>
        <v>-8.57</v>
      </c>
      <c r="E60">
        <f t="shared" si="5"/>
        <v>2.1799999999999997</v>
      </c>
      <c r="F60">
        <f>A60+F$59</f>
        <v>3.6000000000000014</v>
      </c>
    </row>
    <row r="61" spans="1:6">
      <c r="A61">
        <v>28.1</v>
      </c>
      <c r="B61" s="1">
        <v>2.08</v>
      </c>
      <c r="C61" t="s">
        <v>19</v>
      </c>
      <c r="D61" s="1">
        <f t="shared" ref="D61:D68" si="8">B$59-(B$59-D$70)+B$59-B61</f>
        <v>-7.42</v>
      </c>
      <c r="E61">
        <f t="shared" si="5"/>
        <v>3.33</v>
      </c>
      <c r="F61">
        <f t="shared" ref="F61:F68" si="9">A$68-A61</f>
        <v>3.3999999999999986</v>
      </c>
    </row>
    <row r="62" spans="1:6">
      <c r="A62">
        <v>28.5</v>
      </c>
      <c r="B62" s="1">
        <v>1.77</v>
      </c>
      <c r="D62" s="1">
        <f t="shared" si="8"/>
        <v>-7.1099999999999994</v>
      </c>
      <c r="E62">
        <f t="shared" si="5"/>
        <v>3.6400000000000006</v>
      </c>
      <c r="F62">
        <f t="shared" si="9"/>
        <v>3</v>
      </c>
    </row>
    <row r="63" spans="1:6">
      <c r="A63">
        <v>28.9</v>
      </c>
      <c r="B63" s="1">
        <v>1.57</v>
      </c>
      <c r="D63" s="1">
        <f t="shared" si="8"/>
        <v>-6.91</v>
      </c>
      <c r="E63">
        <f t="shared" si="5"/>
        <v>3.84</v>
      </c>
      <c r="F63">
        <f t="shared" si="9"/>
        <v>2.6000000000000014</v>
      </c>
    </row>
    <row r="64" spans="1:6">
      <c r="A64">
        <v>29.1</v>
      </c>
      <c r="B64" s="1">
        <v>1.335</v>
      </c>
      <c r="D64" s="1">
        <f t="shared" si="8"/>
        <v>-6.6749999999999998</v>
      </c>
      <c r="E64">
        <f t="shared" si="5"/>
        <v>4.0750000000000002</v>
      </c>
      <c r="F64">
        <f t="shared" si="9"/>
        <v>2.3999999999999986</v>
      </c>
    </row>
    <row r="65" spans="1:6">
      <c r="A65">
        <v>29.5</v>
      </c>
      <c r="B65" s="1">
        <v>1.2</v>
      </c>
      <c r="D65" s="1">
        <f t="shared" si="8"/>
        <v>-6.54</v>
      </c>
      <c r="E65">
        <f t="shared" si="5"/>
        <v>4.21</v>
      </c>
      <c r="F65">
        <f t="shared" si="9"/>
        <v>2</v>
      </c>
    </row>
    <row r="66" spans="1:6">
      <c r="A66">
        <v>30.2</v>
      </c>
      <c r="B66" s="1">
        <v>1.0449999999999999</v>
      </c>
      <c r="D66" s="1">
        <f t="shared" si="8"/>
        <v>-6.3849999999999998</v>
      </c>
      <c r="E66">
        <f t="shared" ref="E66:E97" si="10">D66-MIN(D$2:D$68)</f>
        <v>4.3650000000000002</v>
      </c>
      <c r="F66">
        <f t="shared" si="9"/>
        <v>1.3000000000000007</v>
      </c>
    </row>
    <row r="67" spans="1:6">
      <c r="A67">
        <v>31.2</v>
      </c>
      <c r="B67" s="1">
        <v>1.02</v>
      </c>
      <c r="D67" s="1">
        <f t="shared" si="8"/>
        <v>-6.3599999999999994</v>
      </c>
      <c r="E67">
        <f t="shared" si="10"/>
        <v>4.3900000000000006</v>
      </c>
      <c r="F67">
        <f t="shared" si="9"/>
        <v>0.30000000000000071</v>
      </c>
    </row>
    <row r="68" spans="1:6">
      <c r="A68">
        <v>31.5</v>
      </c>
      <c r="B68" s="1">
        <v>1.0249999999999999</v>
      </c>
      <c r="C68" t="s">
        <v>36</v>
      </c>
      <c r="D68" s="1">
        <f t="shared" si="8"/>
        <v>-6.3650000000000002</v>
      </c>
      <c r="E68">
        <f t="shared" si="10"/>
        <v>4.3849999999999998</v>
      </c>
      <c r="F68">
        <f t="shared" si="9"/>
        <v>0</v>
      </c>
    </row>
    <row r="70" spans="1:6">
      <c r="A70">
        <v>-15.9</v>
      </c>
      <c r="B70" s="1">
        <v>3.0449999999999999</v>
      </c>
      <c r="C70" t="s">
        <v>6</v>
      </c>
      <c r="D70">
        <f>D$27-(B70-B$27)</f>
        <v>-8.57</v>
      </c>
      <c r="E70">
        <f>D70-MIN(D$2:D$68)</f>
        <v>2.1799999999999997</v>
      </c>
      <c r="F70">
        <f>A70+A$68+8.5</f>
        <v>24.1</v>
      </c>
    </row>
    <row r="71" spans="1:6">
      <c r="A71">
        <v>27.9</v>
      </c>
      <c r="B71" s="1">
        <v>3.23</v>
      </c>
      <c r="C71" t="s">
        <v>16</v>
      </c>
      <c r="D71" s="1">
        <f>B$59-(B$59-D$70)+B$59-B71</f>
        <v>-8.57</v>
      </c>
      <c r="E71">
        <f>D71-MIN(D$2:D$68)</f>
        <v>2.1799999999999997</v>
      </c>
      <c r="F71">
        <f>A$68-A71</f>
        <v>3.6000000000000014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Pebble Counts</vt:lpstr>
      <vt:lpstr>Slopes</vt:lpstr>
      <vt:lpstr>Bates1</vt:lpstr>
      <vt:lpstr>Head2</vt:lpstr>
      <vt:lpstr>Ball1</vt:lpstr>
      <vt:lpstr>Cow1</vt:lpstr>
      <vt:lpstr>LT1</vt:lpstr>
    </vt:vector>
  </TitlesOfParts>
  <Company>The University of North Carolina at Chapel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2010-05-11T20:21:05Z</dcterms:created>
  <dcterms:modified xsi:type="dcterms:W3CDTF">2010-05-17T21:16:43Z</dcterms:modified>
</cp:coreProperties>
</file>