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M:\CFO\Accounts Receivable\Medicaid Adm. Outreach\Claim Submission - 2017\1st Quarter\"/>
    </mc:Choice>
  </mc:AlternateContent>
  <workbookProtection workbookPassword="DF11" lockStructure="1"/>
  <bookViews>
    <workbookView xWindow="0" yWindow="0" windowWidth="25200" windowHeight="11385" tabRatio="929"/>
  </bookViews>
  <sheets>
    <sheet name="COVER &amp; CERTIFICATION" sheetId="2" r:id="rId1"/>
    <sheet name="DW-ADM" sheetId="48" r:id="rId2"/>
    <sheet name="DW-CC" sheetId="47" r:id="rId3"/>
    <sheet name="DW-IS" sheetId="45" r:id="rId4"/>
    <sheet name="DW-RN" sheetId="42" r:id="rId5"/>
    <sheet name="DW-MD" sheetId="44" r:id="rId6"/>
    <sheet name="DW-PGSP" sheetId="41" r:id="rId7"/>
    <sheet name="DW-PSY" sheetId="40" r:id="rId8"/>
    <sheet name="DW-SW" sheetId="39" r:id="rId9"/>
    <sheet name="DW-MSW" sheetId="43" r:id="rId10"/>
    <sheet name="DW-SS" sheetId="38" r:id="rId11"/>
    <sheet name="DW-TCM" sheetId="46" r:id="rId12"/>
    <sheet name="DW-TP" sheetId="37" r:id="rId13"/>
    <sheet name="DW-UD" sheetId="49" r:id="rId14"/>
    <sheet name="DW-G&amp;A" sheetId="35" r:id="rId15"/>
    <sheet name="FINANCIALS" sheetId="6" r:id="rId16"/>
    <sheet name="Links" sheetId="50" state="hidden" r:id="rId17"/>
  </sheets>
  <definedNames>
    <definedName name="_xlnm._FilterDatabase" localSheetId="10" hidden="1">'DW-SS'!$A$94:$A$96</definedName>
    <definedName name="Cover">'COVER &amp; CERTIFICATION'!$A$2:$G$40</definedName>
    <definedName name="Enter1">Links!$D$10:$G$22</definedName>
    <definedName name="Enter2">Links!$I$10:$J$22</definedName>
    <definedName name="Enter3">Links!$O$10:$P$24</definedName>
    <definedName name="Enter4">Links!$U$10:$W$24</definedName>
    <definedName name="Import" localSheetId="1">'DW-ADM'!$A$7:$Q$57</definedName>
    <definedName name="Import" localSheetId="2">'DW-CC'!$A$7:$Q$57</definedName>
    <definedName name="Import" localSheetId="14">'DW-G&amp;A'!$A$7:$Q$88</definedName>
    <definedName name="Import" localSheetId="3">'DW-IS'!$A$7:$Q$57</definedName>
    <definedName name="Import" localSheetId="5">'DW-MD'!$A$7:$Q$57</definedName>
    <definedName name="Import" localSheetId="9">'DW-MSW'!$A$7:$Q$56</definedName>
    <definedName name="Import" localSheetId="6">'DW-PGSP'!$A$7:$Q$57</definedName>
    <definedName name="Import" localSheetId="7">'DW-PSY'!$A$7:$Q$57</definedName>
    <definedName name="Import" localSheetId="4">'DW-RN'!$A$7:$Q$57</definedName>
    <definedName name="Import" localSheetId="10">'DW-SS'!$A$7:$Q$100</definedName>
    <definedName name="Import" localSheetId="8">'DW-SW'!$A$7:$Q$56</definedName>
    <definedName name="Import" localSheetId="11">'DW-TCM'!$A$7:$Q$533</definedName>
    <definedName name="Import" localSheetId="12">'DW-TP'!$A$7:$Q$65</definedName>
    <definedName name="Import" localSheetId="13">'DW-UD'!$A$7:$Q$56</definedName>
    <definedName name="Import" localSheetId="15">FINANCIALS!$C$6:$L$63</definedName>
    <definedName name="Import">#REF!</definedName>
    <definedName name="MER" localSheetId="1">#REF!</definedName>
    <definedName name="MER" localSheetId="2">#REF!</definedName>
    <definedName name="MER" localSheetId="14">#REF!</definedName>
    <definedName name="MER" localSheetId="3">#REF!</definedName>
    <definedName name="MER" localSheetId="5">#REF!</definedName>
    <definedName name="MER" localSheetId="9">#REF!</definedName>
    <definedName name="MER" localSheetId="6">#REF!</definedName>
    <definedName name="MER" localSheetId="7">#REF!</definedName>
    <definedName name="MER" localSheetId="4">#REF!</definedName>
    <definedName name="MER" localSheetId="10">#REF!</definedName>
    <definedName name="MER" localSheetId="8">#REF!</definedName>
    <definedName name="MER" localSheetId="11">#REF!</definedName>
    <definedName name="MER" localSheetId="12">#REF!</definedName>
    <definedName name="MER" localSheetId="13">#REF!</definedName>
    <definedName name="MER">#REF!</definedName>
    <definedName name="_xlnm.Print_Area" localSheetId="1">'DW-ADM'!$A$1:$W$57</definedName>
    <definedName name="_xlnm.Print_Area" localSheetId="2">'DW-CC'!$A$1:$W$57</definedName>
    <definedName name="_xlnm.Print_Area" localSheetId="14">'DW-G&amp;A'!$A$1:$W$88</definedName>
    <definedName name="_xlnm.Print_Area" localSheetId="3">'DW-IS'!$A$1:$W$57</definedName>
    <definedName name="_xlnm.Print_Area" localSheetId="5">'DW-MD'!$A$1:$W$57</definedName>
    <definedName name="_xlnm.Print_Area" localSheetId="9">'DW-MSW'!$A$1:$W$56</definedName>
    <definedName name="_xlnm.Print_Area" localSheetId="6">'DW-PGSP'!$A$1:$W$57</definedName>
    <definedName name="_xlnm.Print_Area" localSheetId="7">'DW-PSY'!$A$1:$W$57</definedName>
    <definedName name="_xlnm.Print_Area" localSheetId="4">'DW-RN'!$A$1:$W$57</definedName>
    <definedName name="_xlnm.Print_Area" localSheetId="10">'DW-SS'!$A$1:$W$100</definedName>
    <definedName name="_xlnm.Print_Area" localSheetId="8">'DW-SW'!$A$1:$W$56</definedName>
    <definedName name="_xlnm.Print_Area" localSheetId="11">'DW-TCM'!$A$1:$W$533</definedName>
    <definedName name="_xlnm.Print_Area" localSheetId="12">'DW-TP'!$A$1:$W$65</definedName>
    <definedName name="_xlnm.Print_Area" localSheetId="13">'DW-UD'!$A$1:$W$56</definedName>
    <definedName name="_xlnm.Print_Area" localSheetId="15">FINANCIALS!$C$1:$M$85</definedName>
    <definedName name="_xlnm.Print_Area" localSheetId="16">Links!$A$1:$U$27</definedName>
    <definedName name="Revenue" localSheetId="1">'DW-ADM'!#REF!</definedName>
    <definedName name="Revenue" localSheetId="2">'DW-CC'!#REF!</definedName>
    <definedName name="Revenue" localSheetId="14">'DW-G&amp;A'!#REF!</definedName>
    <definedName name="Revenue" localSheetId="3">'DW-IS'!#REF!</definedName>
    <definedName name="Revenue" localSheetId="5">'DW-MD'!#REF!</definedName>
    <definedName name="Revenue" localSheetId="9">'DW-MSW'!#REF!</definedName>
    <definedName name="Revenue" localSheetId="6">'DW-PGSP'!#REF!</definedName>
    <definedName name="Revenue" localSheetId="7">'DW-PSY'!#REF!</definedName>
    <definedName name="Revenue" localSheetId="4">'DW-RN'!#REF!</definedName>
    <definedName name="Revenue" localSheetId="10">'DW-SS'!#REF!</definedName>
    <definedName name="Revenue" localSheetId="8">'DW-SW'!#REF!</definedName>
    <definedName name="Revenue" localSheetId="11">'DW-TCM'!#REF!</definedName>
    <definedName name="Revenue" localSheetId="12">'DW-TP'!#REF!</definedName>
    <definedName name="Revenue" localSheetId="13">'DW-UD'!#REF!</definedName>
    <definedName name="Revenue" localSheetId="15">FINANCIALS!#REF!</definedName>
    <definedName name="Revenue">#REF!</definedName>
    <definedName name="Worksheet" localSheetId="1">'DW-ADM'!$A$1:$Q$57</definedName>
    <definedName name="Worksheet" localSheetId="2">'DW-CC'!$A$1:$Q$57</definedName>
    <definedName name="Worksheet" localSheetId="14">'DW-G&amp;A'!$A$1:$Q$88</definedName>
    <definedName name="Worksheet" localSheetId="3">'DW-IS'!$A$1:$Q$57</definedName>
    <definedName name="Worksheet" localSheetId="5">'DW-MD'!$A$1:$Q$57</definedName>
    <definedName name="Worksheet" localSheetId="9">'DW-MSW'!$A$1:$Q$56</definedName>
    <definedName name="Worksheet" localSheetId="6">'DW-PGSP'!$A$1:$Q$57</definedName>
    <definedName name="Worksheet" localSheetId="7">'DW-PSY'!$A$1:$Q$57</definedName>
    <definedName name="Worksheet" localSheetId="4">'DW-RN'!$A$1:$Q$57</definedName>
    <definedName name="Worksheet" localSheetId="10">'DW-SS'!$A$1:$Q$100</definedName>
    <definedName name="Worksheet" localSheetId="8">'DW-SW'!$A$1:$Q$56</definedName>
    <definedName name="Worksheet" localSheetId="11">'DW-TCM'!$A$1:$Q$533</definedName>
    <definedName name="Worksheet" localSheetId="12">'DW-TP'!$A$1:$Q$65</definedName>
    <definedName name="Worksheet" localSheetId="13">'DW-UD'!$A$1:$Q$56</definedName>
    <definedName name="Worksheet" localSheetId="15">FINANCIALS!$C$1:$L$64</definedName>
    <definedName name="Worksheet">#REF!</definedName>
  </definedNames>
  <calcPr calcId="152511"/>
</workbook>
</file>

<file path=xl/calcChain.xml><?xml version="1.0" encoding="utf-8"?>
<calcChain xmlns="http://schemas.openxmlformats.org/spreadsheetml/2006/main">
  <c r="N85" i="35" l="1"/>
  <c r="M85" i="35"/>
  <c r="L85" i="35"/>
  <c r="K85" i="35"/>
  <c r="J85" i="35"/>
  <c r="I85" i="35"/>
  <c r="H85" i="35"/>
  <c r="N530" i="46"/>
  <c r="M530" i="46"/>
  <c r="L530" i="46"/>
  <c r="K530" i="46"/>
  <c r="J530" i="46"/>
  <c r="I530" i="46"/>
  <c r="H530" i="46"/>
  <c r="I54" i="6" l="1"/>
  <c r="I35" i="6"/>
  <c r="I32" i="6"/>
  <c r="G54" i="6"/>
  <c r="G46" i="6"/>
  <c r="G44" i="6"/>
  <c r="G43" i="6"/>
  <c r="G42" i="6"/>
  <c r="G41" i="6"/>
  <c r="G39" i="6"/>
  <c r="G38" i="6"/>
  <c r="G37" i="6"/>
  <c r="G36" i="6"/>
  <c r="G35" i="6"/>
  <c r="G34" i="6"/>
  <c r="G32" i="6"/>
  <c r="G31" i="6"/>
  <c r="G30" i="6"/>
  <c r="R85" i="35"/>
  <c r="R530" i="46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14" i="49"/>
  <c r="I13" i="49"/>
  <c r="I12" i="49"/>
  <c r="I11" i="49"/>
  <c r="I10" i="49"/>
  <c r="I9" i="49"/>
  <c r="I8" i="49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529" i="46"/>
  <c r="I528" i="46"/>
  <c r="I527" i="46"/>
  <c r="I526" i="46"/>
  <c r="I525" i="46"/>
  <c r="I524" i="46"/>
  <c r="I523" i="46"/>
  <c r="I522" i="46"/>
  <c r="I521" i="46"/>
  <c r="I520" i="46"/>
  <c r="I519" i="46"/>
  <c r="I518" i="46"/>
  <c r="I517" i="46"/>
  <c r="I516" i="46"/>
  <c r="I515" i="46"/>
  <c r="I514" i="46"/>
  <c r="I513" i="46"/>
  <c r="I512" i="46"/>
  <c r="I511" i="46"/>
  <c r="I510" i="46"/>
  <c r="I509" i="46"/>
  <c r="I508" i="46"/>
  <c r="I507" i="46"/>
  <c r="I506" i="46"/>
  <c r="I505" i="46"/>
  <c r="I504" i="46"/>
  <c r="I503" i="46"/>
  <c r="I502" i="46"/>
  <c r="I501" i="46"/>
  <c r="I500" i="46"/>
  <c r="I499" i="46"/>
  <c r="I498" i="46"/>
  <c r="I497" i="46"/>
  <c r="I496" i="46"/>
  <c r="I495" i="46"/>
  <c r="I494" i="46"/>
  <c r="I493" i="46"/>
  <c r="I492" i="46"/>
  <c r="I491" i="46"/>
  <c r="I490" i="46"/>
  <c r="I489" i="46"/>
  <c r="I488" i="46"/>
  <c r="I486" i="46"/>
  <c r="I485" i="46"/>
  <c r="I484" i="46"/>
  <c r="I483" i="46"/>
  <c r="I482" i="46"/>
  <c r="I481" i="46"/>
  <c r="I480" i="46"/>
  <c r="I479" i="46"/>
  <c r="I478" i="46"/>
  <c r="I477" i="46"/>
  <c r="I476" i="46"/>
  <c r="I475" i="46"/>
  <c r="I474" i="46"/>
  <c r="I473" i="46"/>
  <c r="I472" i="46"/>
  <c r="I471" i="46"/>
  <c r="I470" i="46"/>
  <c r="I469" i="46"/>
  <c r="I468" i="46"/>
  <c r="I466" i="46"/>
  <c r="I465" i="46"/>
  <c r="I464" i="46"/>
  <c r="I463" i="46"/>
  <c r="I462" i="46"/>
  <c r="I461" i="46"/>
  <c r="I460" i="46"/>
  <c r="I459" i="46"/>
  <c r="I458" i="46"/>
  <c r="I457" i="46"/>
  <c r="I456" i="46"/>
  <c r="I455" i="46"/>
  <c r="I454" i="46"/>
  <c r="I453" i="46"/>
  <c r="I452" i="46"/>
  <c r="I451" i="46"/>
  <c r="I450" i="46"/>
  <c r="I449" i="46"/>
  <c r="I448" i="46"/>
  <c r="I447" i="46"/>
  <c r="I446" i="46"/>
  <c r="I445" i="46"/>
  <c r="I444" i="46"/>
  <c r="I443" i="46"/>
  <c r="I442" i="46"/>
  <c r="I441" i="46"/>
  <c r="I440" i="46"/>
  <c r="I439" i="46"/>
  <c r="I438" i="46"/>
  <c r="I437" i="46"/>
  <c r="I436" i="46"/>
  <c r="I435" i="46"/>
  <c r="I434" i="46"/>
  <c r="I433" i="46"/>
  <c r="I432" i="46"/>
  <c r="I431" i="46"/>
  <c r="I430" i="46"/>
  <c r="I429" i="46"/>
  <c r="I428" i="46"/>
  <c r="I427" i="46"/>
  <c r="I426" i="46"/>
  <c r="I425" i="46"/>
  <c r="I424" i="46"/>
  <c r="I423" i="46"/>
  <c r="I422" i="46"/>
  <c r="I421" i="46"/>
  <c r="I420" i="46"/>
  <c r="I419" i="46"/>
  <c r="I418" i="46"/>
  <c r="I417" i="46"/>
  <c r="I416" i="46"/>
  <c r="I415" i="46"/>
  <c r="I414" i="46"/>
  <c r="I413" i="46"/>
  <c r="I412" i="46"/>
  <c r="I411" i="46"/>
  <c r="I410" i="46"/>
  <c r="I409" i="46"/>
  <c r="I408" i="46"/>
  <c r="I407" i="46"/>
  <c r="I406" i="46"/>
  <c r="I405" i="46"/>
  <c r="I404" i="46"/>
  <c r="I403" i="46"/>
  <c r="I402" i="46"/>
  <c r="I401" i="46"/>
  <c r="I400" i="46"/>
  <c r="I399" i="46"/>
  <c r="I398" i="46"/>
  <c r="I397" i="46"/>
  <c r="I396" i="46"/>
  <c r="I395" i="46"/>
  <c r="I394" i="46"/>
  <c r="I393" i="46"/>
  <c r="I392" i="46"/>
  <c r="I391" i="46"/>
  <c r="I390" i="46"/>
  <c r="I389" i="46"/>
  <c r="I388" i="46"/>
  <c r="I387" i="46"/>
  <c r="I386" i="46"/>
  <c r="I385" i="46"/>
  <c r="I384" i="46"/>
  <c r="I383" i="46"/>
  <c r="I382" i="46"/>
  <c r="I381" i="46"/>
  <c r="I380" i="46"/>
  <c r="I379" i="46"/>
  <c r="I378" i="46"/>
  <c r="I377" i="46"/>
  <c r="I376" i="46"/>
  <c r="I375" i="46"/>
  <c r="I374" i="46"/>
  <c r="I373" i="46"/>
  <c r="I372" i="46"/>
  <c r="I371" i="46"/>
  <c r="I370" i="46"/>
  <c r="I369" i="46"/>
  <c r="I368" i="46"/>
  <c r="I367" i="46"/>
  <c r="I366" i="46"/>
  <c r="I365" i="46"/>
  <c r="I364" i="46"/>
  <c r="I363" i="46"/>
  <c r="I362" i="46"/>
  <c r="I361" i="46"/>
  <c r="I360" i="46"/>
  <c r="I359" i="46"/>
  <c r="I358" i="46"/>
  <c r="I357" i="46"/>
  <c r="I356" i="46"/>
  <c r="I355" i="46"/>
  <c r="I354" i="46"/>
  <c r="I353" i="46"/>
  <c r="I352" i="46"/>
  <c r="I351" i="46"/>
  <c r="I350" i="46"/>
  <c r="I349" i="46"/>
  <c r="I348" i="46"/>
  <c r="I347" i="46"/>
  <c r="I345" i="46"/>
  <c r="I344" i="46"/>
  <c r="I343" i="46"/>
  <c r="I342" i="46"/>
  <c r="I341" i="46"/>
  <c r="I340" i="46"/>
  <c r="I339" i="46"/>
  <c r="I338" i="46"/>
  <c r="I337" i="46"/>
  <c r="I336" i="46"/>
  <c r="I335" i="46"/>
  <c r="I334" i="46"/>
  <c r="I333" i="46"/>
  <c r="I332" i="46"/>
  <c r="I331" i="46"/>
  <c r="I330" i="46"/>
  <c r="I329" i="46"/>
  <c r="I328" i="46"/>
  <c r="I327" i="46"/>
  <c r="I326" i="46"/>
  <c r="I325" i="46"/>
  <c r="I324" i="46"/>
  <c r="I323" i="46"/>
  <c r="I322" i="46"/>
  <c r="I321" i="46"/>
  <c r="I320" i="46"/>
  <c r="I319" i="46"/>
  <c r="I318" i="46"/>
  <c r="I317" i="46"/>
  <c r="I316" i="46"/>
  <c r="I315" i="46"/>
  <c r="I314" i="46"/>
  <c r="I313" i="46"/>
  <c r="I312" i="46"/>
  <c r="I311" i="46"/>
  <c r="I310" i="46"/>
  <c r="I309" i="46"/>
  <c r="I308" i="46"/>
  <c r="I307" i="46"/>
  <c r="I306" i="46"/>
  <c r="I305" i="46"/>
  <c r="I304" i="46"/>
  <c r="I303" i="46"/>
  <c r="I302" i="46"/>
  <c r="I301" i="46"/>
  <c r="I300" i="46"/>
  <c r="I299" i="46"/>
  <c r="I298" i="46"/>
  <c r="I297" i="46"/>
  <c r="I296" i="46"/>
  <c r="I295" i="46"/>
  <c r="I294" i="46"/>
  <c r="I293" i="46"/>
  <c r="I292" i="46"/>
  <c r="I291" i="46"/>
  <c r="I290" i="46"/>
  <c r="I289" i="46"/>
  <c r="I288" i="46"/>
  <c r="I287" i="46"/>
  <c r="I286" i="46"/>
  <c r="I285" i="46"/>
  <c r="I284" i="46"/>
  <c r="I283" i="46"/>
  <c r="I282" i="46"/>
  <c r="I281" i="46"/>
  <c r="I280" i="46"/>
  <c r="I279" i="46"/>
  <c r="I278" i="46"/>
  <c r="I277" i="46"/>
  <c r="I276" i="46"/>
  <c r="I275" i="46"/>
  <c r="I274" i="46"/>
  <c r="I273" i="46"/>
  <c r="I272" i="46"/>
  <c r="I271" i="46"/>
  <c r="I270" i="46"/>
  <c r="I269" i="46"/>
  <c r="I268" i="46"/>
  <c r="I267" i="46"/>
  <c r="I266" i="46"/>
  <c r="I265" i="46"/>
  <c r="I264" i="46"/>
  <c r="I263" i="46"/>
  <c r="I262" i="46"/>
  <c r="I261" i="46"/>
  <c r="I260" i="46"/>
  <c r="I259" i="46"/>
  <c r="I258" i="46"/>
  <c r="I257" i="46"/>
  <c r="I256" i="46"/>
  <c r="I255" i="46"/>
  <c r="I254" i="46"/>
  <c r="I253" i="46"/>
  <c r="I252" i="46"/>
  <c r="I251" i="46"/>
  <c r="I250" i="46"/>
  <c r="I249" i="46"/>
  <c r="I248" i="46"/>
  <c r="I247" i="46"/>
  <c r="I246" i="46"/>
  <c r="I245" i="46"/>
  <c r="I244" i="46"/>
  <c r="I243" i="46"/>
  <c r="I242" i="46"/>
  <c r="I241" i="46"/>
  <c r="I240" i="46"/>
  <c r="I239" i="46"/>
  <c r="I238" i="46"/>
  <c r="I237" i="46"/>
  <c r="I236" i="46"/>
  <c r="I235" i="46"/>
  <c r="I234" i="46"/>
  <c r="I233" i="46"/>
  <c r="I232" i="46"/>
  <c r="I231" i="46"/>
  <c r="I230" i="46"/>
  <c r="I229" i="46"/>
  <c r="I228" i="46"/>
  <c r="I227" i="46"/>
  <c r="I226" i="46"/>
  <c r="I225" i="46"/>
  <c r="I224" i="46"/>
  <c r="I223" i="46"/>
  <c r="I222" i="46"/>
  <c r="I221" i="46"/>
  <c r="I220" i="46"/>
  <c r="I219" i="46"/>
  <c r="I218" i="46"/>
  <c r="I217" i="46"/>
  <c r="I216" i="46"/>
  <c r="I215" i="46"/>
  <c r="I214" i="46"/>
  <c r="I213" i="46"/>
  <c r="I212" i="46"/>
  <c r="I211" i="46"/>
  <c r="I210" i="46"/>
  <c r="I209" i="46"/>
  <c r="I208" i="46"/>
  <c r="I207" i="46"/>
  <c r="I206" i="46"/>
  <c r="I205" i="46"/>
  <c r="I204" i="46"/>
  <c r="I203" i="46"/>
  <c r="I202" i="46"/>
  <c r="I201" i="46"/>
  <c r="I200" i="46"/>
  <c r="I199" i="46"/>
  <c r="I198" i="46"/>
  <c r="I197" i="46"/>
  <c r="I196" i="46"/>
  <c r="I195" i="46"/>
  <c r="I194" i="46"/>
  <c r="I193" i="46"/>
  <c r="I192" i="46"/>
  <c r="I191" i="46"/>
  <c r="I190" i="46"/>
  <c r="I189" i="46"/>
  <c r="I188" i="46"/>
  <c r="I187" i="46"/>
  <c r="I186" i="46"/>
  <c r="I185" i="46"/>
  <c r="I184" i="46"/>
  <c r="I183" i="46"/>
  <c r="I182" i="46"/>
  <c r="I181" i="46"/>
  <c r="I180" i="46"/>
  <c r="I179" i="46"/>
  <c r="I178" i="46"/>
  <c r="I177" i="46"/>
  <c r="I176" i="46"/>
  <c r="I175" i="46"/>
  <c r="I174" i="46"/>
  <c r="I173" i="46"/>
  <c r="I172" i="46"/>
  <c r="I171" i="46"/>
  <c r="I170" i="46"/>
  <c r="I169" i="46"/>
  <c r="I168" i="46"/>
  <c r="I167" i="46"/>
  <c r="I166" i="46"/>
  <c r="I165" i="46"/>
  <c r="I164" i="46"/>
  <c r="I163" i="46"/>
  <c r="I162" i="46"/>
  <c r="I161" i="46"/>
  <c r="I160" i="46"/>
  <c r="I159" i="46"/>
  <c r="I158" i="46"/>
  <c r="I157" i="46"/>
  <c r="I156" i="46"/>
  <c r="I155" i="46"/>
  <c r="I154" i="46"/>
  <c r="I153" i="46"/>
  <c r="I152" i="46"/>
  <c r="I151" i="46"/>
  <c r="I150" i="46"/>
  <c r="I149" i="46"/>
  <c r="I148" i="46"/>
  <c r="I147" i="46"/>
  <c r="I146" i="46"/>
  <c r="I145" i="46"/>
  <c r="I144" i="46"/>
  <c r="I143" i="46"/>
  <c r="I142" i="46"/>
  <c r="I141" i="46"/>
  <c r="I140" i="46"/>
  <c r="I139" i="46"/>
  <c r="I138" i="46"/>
  <c r="I137" i="46"/>
  <c r="I136" i="46"/>
  <c r="I135" i="46"/>
  <c r="I134" i="46"/>
  <c r="I133" i="46"/>
  <c r="I132" i="46"/>
  <c r="I131" i="46"/>
  <c r="I130" i="46"/>
  <c r="I129" i="46"/>
  <c r="I128" i="46"/>
  <c r="I127" i="46"/>
  <c r="I126" i="46"/>
  <c r="I125" i="46"/>
  <c r="I124" i="46"/>
  <c r="I123" i="46"/>
  <c r="I122" i="46"/>
  <c r="I121" i="46"/>
  <c r="I120" i="46"/>
  <c r="I119" i="46"/>
  <c r="I118" i="46"/>
  <c r="I117" i="46"/>
  <c r="I116" i="46"/>
  <c r="I115" i="46"/>
  <c r="I114" i="46"/>
  <c r="I113" i="46"/>
  <c r="I112" i="46"/>
  <c r="I111" i="46"/>
  <c r="I110" i="46"/>
  <c r="I109" i="46"/>
  <c r="I108" i="46"/>
  <c r="I107" i="46"/>
  <c r="I106" i="46"/>
  <c r="I105" i="46"/>
  <c r="I104" i="46"/>
  <c r="I103" i="46"/>
  <c r="I102" i="46"/>
  <c r="I101" i="46"/>
  <c r="I100" i="46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86" i="46"/>
  <c r="I85" i="46"/>
  <c r="I84" i="46"/>
  <c r="I83" i="46"/>
  <c r="I82" i="46"/>
  <c r="I81" i="46"/>
  <c r="I80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55" i="46"/>
  <c r="I54" i="46"/>
  <c r="I53" i="46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17" i="40"/>
  <c r="I16" i="40"/>
  <c r="I15" i="40"/>
  <c r="I14" i="40"/>
  <c r="I13" i="40"/>
  <c r="I12" i="40"/>
  <c r="I11" i="40"/>
  <c r="I10" i="40"/>
  <c r="I9" i="40"/>
  <c r="I8" i="40"/>
  <c r="I12" i="41"/>
  <c r="I11" i="41"/>
  <c r="I10" i="41"/>
  <c r="I9" i="41"/>
  <c r="I8" i="41"/>
  <c r="I11" i="44"/>
  <c r="I10" i="44"/>
  <c r="I9" i="44"/>
  <c r="I8" i="44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1" i="42"/>
  <c r="I10" i="42"/>
  <c r="I9" i="42"/>
  <c r="I8" i="42"/>
  <c r="I13" i="48"/>
  <c r="I12" i="48"/>
  <c r="I11" i="48"/>
  <c r="I10" i="48"/>
  <c r="I9" i="48"/>
  <c r="I13" i="45"/>
  <c r="I12" i="45"/>
  <c r="I11" i="45"/>
  <c r="I10" i="45"/>
  <c r="I9" i="45"/>
  <c r="I8" i="48"/>
  <c r="I8" i="45"/>
  <c r="I24" i="48"/>
  <c r="I23" i="48"/>
  <c r="I22" i="48"/>
  <c r="I21" i="48"/>
  <c r="I20" i="48"/>
  <c r="I19" i="48"/>
  <c r="I18" i="48"/>
  <c r="I17" i="48"/>
  <c r="I16" i="48"/>
  <c r="I15" i="48"/>
  <c r="I14" i="48"/>
  <c r="H84" i="35"/>
  <c r="H83" i="35"/>
  <c r="H82" i="35"/>
  <c r="H81" i="35"/>
  <c r="H80" i="35"/>
  <c r="H79" i="35"/>
  <c r="H78" i="35"/>
  <c r="H77" i="35"/>
  <c r="H76" i="35"/>
  <c r="H75" i="35"/>
  <c r="H74" i="35"/>
  <c r="H73" i="35"/>
  <c r="H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14" i="49"/>
  <c r="H13" i="49"/>
  <c r="H12" i="49"/>
  <c r="H11" i="49"/>
  <c r="H10" i="49"/>
  <c r="H9" i="49"/>
  <c r="H8" i="49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529" i="46"/>
  <c r="H528" i="46"/>
  <c r="H527" i="46"/>
  <c r="H526" i="46"/>
  <c r="H525" i="46"/>
  <c r="H524" i="46"/>
  <c r="H523" i="46"/>
  <c r="H522" i="46"/>
  <c r="H521" i="46"/>
  <c r="H520" i="46"/>
  <c r="H519" i="46"/>
  <c r="H518" i="46"/>
  <c r="H517" i="46"/>
  <c r="H516" i="46"/>
  <c r="H515" i="46"/>
  <c r="H514" i="46"/>
  <c r="H513" i="46"/>
  <c r="H512" i="46"/>
  <c r="H511" i="46"/>
  <c r="H510" i="46"/>
  <c r="H509" i="46"/>
  <c r="H508" i="46"/>
  <c r="H507" i="46"/>
  <c r="H506" i="46"/>
  <c r="H505" i="46"/>
  <c r="H504" i="46"/>
  <c r="H503" i="46"/>
  <c r="H502" i="46"/>
  <c r="H501" i="46"/>
  <c r="H500" i="46"/>
  <c r="H499" i="46"/>
  <c r="H498" i="46"/>
  <c r="H497" i="46"/>
  <c r="H496" i="46"/>
  <c r="H495" i="46"/>
  <c r="H494" i="46"/>
  <c r="H493" i="46"/>
  <c r="H492" i="46"/>
  <c r="H491" i="46"/>
  <c r="H490" i="46"/>
  <c r="H489" i="46"/>
  <c r="H488" i="46"/>
  <c r="H486" i="46"/>
  <c r="H485" i="46"/>
  <c r="H484" i="46"/>
  <c r="H483" i="46"/>
  <c r="H482" i="46"/>
  <c r="H481" i="46"/>
  <c r="H480" i="46"/>
  <c r="H479" i="46"/>
  <c r="H478" i="46"/>
  <c r="H477" i="46"/>
  <c r="H476" i="46"/>
  <c r="H475" i="46"/>
  <c r="H474" i="46"/>
  <c r="H473" i="46"/>
  <c r="H472" i="46"/>
  <c r="H471" i="46"/>
  <c r="H470" i="46"/>
  <c r="H469" i="46"/>
  <c r="H468" i="46"/>
  <c r="H466" i="46"/>
  <c r="H465" i="46"/>
  <c r="H464" i="46"/>
  <c r="H463" i="46"/>
  <c r="H462" i="46"/>
  <c r="H461" i="46"/>
  <c r="H460" i="46"/>
  <c r="H459" i="46"/>
  <c r="H458" i="46"/>
  <c r="H457" i="46"/>
  <c r="H456" i="46"/>
  <c r="H455" i="46"/>
  <c r="H454" i="46"/>
  <c r="H453" i="46"/>
  <c r="H452" i="46"/>
  <c r="H451" i="46"/>
  <c r="H450" i="46"/>
  <c r="H449" i="46"/>
  <c r="H448" i="46"/>
  <c r="H447" i="46"/>
  <c r="H446" i="46"/>
  <c r="H445" i="46"/>
  <c r="H444" i="46"/>
  <c r="H443" i="46"/>
  <c r="H442" i="46"/>
  <c r="H441" i="46"/>
  <c r="H440" i="46"/>
  <c r="H439" i="46"/>
  <c r="H438" i="46"/>
  <c r="H437" i="46"/>
  <c r="H436" i="46"/>
  <c r="H435" i="46"/>
  <c r="H434" i="46"/>
  <c r="H433" i="46"/>
  <c r="H432" i="46"/>
  <c r="H431" i="46"/>
  <c r="H430" i="46"/>
  <c r="H429" i="46"/>
  <c r="H428" i="46"/>
  <c r="H427" i="46"/>
  <c r="H426" i="46"/>
  <c r="H425" i="46"/>
  <c r="H424" i="46"/>
  <c r="H423" i="46"/>
  <c r="H422" i="46"/>
  <c r="H421" i="46"/>
  <c r="H420" i="46"/>
  <c r="H419" i="46"/>
  <c r="H418" i="46"/>
  <c r="H417" i="46"/>
  <c r="H416" i="46"/>
  <c r="H415" i="46"/>
  <c r="H414" i="46"/>
  <c r="H413" i="46"/>
  <c r="H412" i="46"/>
  <c r="H411" i="46"/>
  <c r="H410" i="46"/>
  <c r="H409" i="46"/>
  <c r="H408" i="46"/>
  <c r="H407" i="46"/>
  <c r="H406" i="46"/>
  <c r="H405" i="46"/>
  <c r="H404" i="46"/>
  <c r="H403" i="46"/>
  <c r="H402" i="46"/>
  <c r="H401" i="46"/>
  <c r="H400" i="46"/>
  <c r="H399" i="46"/>
  <c r="H398" i="46"/>
  <c r="H397" i="46"/>
  <c r="H396" i="46"/>
  <c r="H395" i="46"/>
  <c r="H394" i="46"/>
  <c r="H393" i="46"/>
  <c r="H392" i="46"/>
  <c r="H391" i="46"/>
  <c r="H390" i="46"/>
  <c r="H389" i="46"/>
  <c r="H388" i="46"/>
  <c r="H387" i="46"/>
  <c r="H386" i="46"/>
  <c r="H385" i="46"/>
  <c r="H384" i="46"/>
  <c r="H383" i="46"/>
  <c r="H382" i="46"/>
  <c r="H381" i="46"/>
  <c r="H380" i="46"/>
  <c r="H379" i="46"/>
  <c r="H378" i="46"/>
  <c r="H377" i="46"/>
  <c r="H376" i="46"/>
  <c r="H375" i="46"/>
  <c r="H374" i="46"/>
  <c r="H373" i="46"/>
  <c r="H372" i="46"/>
  <c r="H371" i="46"/>
  <c r="H370" i="46"/>
  <c r="H369" i="46"/>
  <c r="H368" i="46"/>
  <c r="H367" i="46"/>
  <c r="H366" i="46"/>
  <c r="H365" i="46"/>
  <c r="H364" i="46"/>
  <c r="H363" i="46"/>
  <c r="H362" i="46"/>
  <c r="H361" i="46"/>
  <c r="H360" i="46"/>
  <c r="H359" i="46"/>
  <c r="H358" i="46"/>
  <c r="H357" i="46"/>
  <c r="H356" i="46"/>
  <c r="H355" i="46"/>
  <c r="H354" i="46"/>
  <c r="H353" i="46"/>
  <c r="H352" i="46"/>
  <c r="H351" i="46"/>
  <c r="H350" i="46"/>
  <c r="H349" i="46"/>
  <c r="H348" i="46"/>
  <c r="H347" i="46"/>
  <c r="H345" i="46"/>
  <c r="H344" i="46"/>
  <c r="H343" i="46"/>
  <c r="H342" i="46"/>
  <c r="H341" i="46"/>
  <c r="H340" i="46"/>
  <c r="H339" i="46"/>
  <c r="H338" i="46"/>
  <c r="H337" i="46"/>
  <c r="H336" i="46"/>
  <c r="H335" i="46"/>
  <c r="H334" i="46"/>
  <c r="H333" i="46"/>
  <c r="H332" i="46"/>
  <c r="H331" i="46"/>
  <c r="H330" i="46"/>
  <c r="H329" i="46"/>
  <c r="H328" i="46"/>
  <c r="H327" i="46"/>
  <c r="H326" i="46"/>
  <c r="H325" i="46"/>
  <c r="H324" i="46"/>
  <c r="H323" i="46"/>
  <c r="H322" i="46"/>
  <c r="H321" i="46"/>
  <c r="H320" i="46"/>
  <c r="H319" i="46"/>
  <c r="H318" i="46"/>
  <c r="H317" i="46"/>
  <c r="H316" i="46"/>
  <c r="H315" i="46"/>
  <c r="H314" i="46"/>
  <c r="H313" i="46"/>
  <c r="H312" i="46"/>
  <c r="H311" i="46"/>
  <c r="H310" i="46"/>
  <c r="H309" i="46"/>
  <c r="H308" i="46"/>
  <c r="H307" i="46"/>
  <c r="H306" i="46"/>
  <c r="H305" i="46"/>
  <c r="H304" i="46"/>
  <c r="H303" i="46"/>
  <c r="H302" i="46"/>
  <c r="H301" i="46"/>
  <c r="H300" i="46"/>
  <c r="H299" i="46"/>
  <c r="H298" i="46"/>
  <c r="H297" i="46"/>
  <c r="H296" i="46"/>
  <c r="H295" i="46"/>
  <c r="H294" i="46"/>
  <c r="H293" i="46"/>
  <c r="H292" i="46"/>
  <c r="H291" i="46"/>
  <c r="H290" i="46"/>
  <c r="H289" i="46"/>
  <c r="H288" i="46"/>
  <c r="H287" i="46"/>
  <c r="H286" i="46"/>
  <c r="H285" i="46"/>
  <c r="H284" i="46"/>
  <c r="H283" i="46"/>
  <c r="H282" i="46"/>
  <c r="H281" i="46"/>
  <c r="H280" i="46"/>
  <c r="H279" i="46"/>
  <c r="H278" i="46"/>
  <c r="H277" i="46"/>
  <c r="H276" i="46"/>
  <c r="H275" i="46"/>
  <c r="H274" i="46"/>
  <c r="H273" i="46"/>
  <c r="H272" i="46"/>
  <c r="H271" i="46"/>
  <c r="H270" i="46"/>
  <c r="H269" i="46"/>
  <c r="H268" i="46"/>
  <c r="H267" i="46"/>
  <c r="H266" i="46"/>
  <c r="H265" i="46"/>
  <c r="H264" i="46"/>
  <c r="H263" i="46"/>
  <c r="H262" i="46"/>
  <c r="H261" i="46"/>
  <c r="H260" i="46"/>
  <c r="H259" i="46"/>
  <c r="H258" i="46"/>
  <c r="H257" i="46"/>
  <c r="H256" i="46"/>
  <c r="H255" i="46"/>
  <c r="H254" i="46"/>
  <c r="H253" i="46"/>
  <c r="H252" i="46"/>
  <c r="H251" i="46"/>
  <c r="H250" i="46"/>
  <c r="H249" i="46"/>
  <c r="H248" i="46"/>
  <c r="H247" i="46"/>
  <c r="H246" i="46"/>
  <c r="H245" i="46"/>
  <c r="H244" i="46"/>
  <c r="H243" i="46"/>
  <c r="H242" i="46"/>
  <c r="H241" i="46"/>
  <c r="H240" i="46"/>
  <c r="H239" i="46"/>
  <c r="H238" i="46"/>
  <c r="H237" i="46"/>
  <c r="H236" i="46"/>
  <c r="H235" i="46"/>
  <c r="H234" i="46"/>
  <c r="H233" i="46"/>
  <c r="H232" i="46"/>
  <c r="H231" i="46"/>
  <c r="H230" i="46"/>
  <c r="H229" i="46"/>
  <c r="H228" i="46"/>
  <c r="H227" i="46"/>
  <c r="H226" i="46"/>
  <c r="H225" i="46"/>
  <c r="H224" i="46"/>
  <c r="H223" i="46"/>
  <c r="H222" i="46"/>
  <c r="H221" i="46"/>
  <c r="H220" i="46"/>
  <c r="H219" i="46"/>
  <c r="H218" i="46"/>
  <c r="H217" i="46"/>
  <c r="H216" i="46"/>
  <c r="H215" i="46"/>
  <c r="H214" i="46"/>
  <c r="H213" i="46"/>
  <c r="H212" i="46"/>
  <c r="H211" i="46"/>
  <c r="H210" i="46"/>
  <c r="H209" i="46"/>
  <c r="H208" i="46"/>
  <c r="H207" i="46"/>
  <c r="H206" i="46"/>
  <c r="H205" i="46"/>
  <c r="H204" i="46"/>
  <c r="H203" i="46"/>
  <c r="H202" i="46"/>
  <c r="H201" i="46"/>
  <c r="H200" i="46"/>
  <c r="H199" i="46"/>
  <c r="H198" i="46"/>
  <c r="H197" i="46"/>
  <c r="H196" i="46"/>
  <c r="H195" i="46"/>
  <c r="H194" i="46"/>
  <c r="H193" i="46"/>
  <c r="H192" i="46"/>
  <c r="H191" i="46"/>
  <c r="H190" i="46"/>
  <c r="H189" i="46"/>
  <c r="H188" i="46"/>
  <c r="H187" i="46"/>
  <c r="H186" i="46"/>
  <c r="H185" i="46"/>
  <c r="H184" i="46"/>
  <c r="H183" i="46"/>
  <c r="H182" i="46"/>
  <c r="H181" i="46"/>
  <c r="H180" i="46"/>
  <c r="H179" i="46"/>
  <c r="H178" i="46"/>
  <c r="H177" i="46"/>
  <c r="H176" i="46"/>
  <c r="H175" i="46"/>
  <c r="H174" i="46"/>
  <c r="H173" i="46"/>
  <c r="H172" i="46"/>
  <c r="H171" i="46"/>
  <c r="H170" i="46"/>
  <c r="H169" i="46"/>
  <c r="H168" i="46"/>
  <c r="H167" i="46"/>
  <c r="H166" i="46"/>
  <c r="H165" i="46"/>
  <c r="H164" i="46"/>
  <c r="H163" i="46"/>
  <c r="H162" i="46"/>
  <c r="H161" i="46"/>
  <c r="H160" i="46"/>
  <c r="H159" i="46"/>
  <c r="H158" i="46"/>
  <c r="H157" i="46"/>
  <c r="H156" i="46"/>
  <c r="H155" i="46"/>
  <c r="H154" i="46"/>
  <c r="H153" i="46"/>
  <c r="H152" i="46"/>
  <c r="H151" i="46"/>
  <c r="H150" i="46"/>
  <c r="H149" i="46"/>
  <c r="H148" i="46"/>
  <c r="H147" i="46"/>
  <c r="H146" i="46"/>
  <c r="H145" i="46"/>
  <c r="H144" i="46"/>
  <c r="H143" i="46"/>
  <c r="H142" i="46"/>
  <c r="H141" i="46"/>
  <c r="H140" i="46"/>
  <c r="H139" i="46"/>
  <c r="H138" i="46"/>
  <c r="H137" i="46"/>
  <c r="H136" i="46"/>
  <c r="H135" i="46"/>
  <c r="H134" i="46"/>
  <c r="H133" i="46"/>
  <c r="H132" i="46"/>
  <c r="H131" i="46"/>
  <c r="H130" i="46"/>
  <c r="H129" i="46"/>
  <c r="H128" i="46"/>
  <c r="H127" i="46"/>
  <c r="H126" i="46"/>
  <c r="H125" i="46"/>
  <c r="H124" i="46"/>
  <c r="H123" i="46"/>
  <c r="H122" i="46"/>
  <c r="H121" i="46"/>
  <c r="H120" i="46"/>
  <c r="H119" i="46"/>
  <c r="H118" i="46"/>
  <c r="H117" i="46"/>
  <c r="H116" i="46"/>
  <c r="H115" i="46"/>
  <c r="H114" i="46"/>
  <c r="H113" i="46"/>
  <c r="H112" i="46"/>
  <c r="H111" i="46"/>
  <c r="H110" i="46"/>
  <c r="H109" i="46"/>
  <c r="H108" i="46"/>
  <c r="H107" i="46"/>
  <c r="H106" i="46"/>
  <c r="H105" i="46"/>
  <c r="H104" i="46"/>
  <c r="H103" i="46"/>
  <c r="H102" i="46"/>
  <c r="H101" i="46"/>
  <c r="H100" i="46"/>
  <c r="H99" i="46"/>
  <c r="H98" i="46"/>
  <c r="H97" i="46"/>
  <c r="H96" i="46"/>
  <c r="H95" i="46"/>
  <c r="H94" i="46"/>
  <c r="H93" i="46"/>
  <c r="H92" i="46"/>
  <c r="H91" i="46"/>
  <c r="H90" i="46"/>
  <c r="H89" i="46"/>
  <c r="H88" i="46"/>
  <c r="H87" i="46"/>
  <c r="H86" i="46"/>
  <c r="H85" i="46"/>
  <c r="H84" i="46"/>
  <c r="H83" i="46"/>
  <c r="H82" i="46"/>
  <c r="H81" i="46"/>
  <c r="H80" i="46"/>
  <c r="H79" i="46"/>
  <c r="H78" i="46"/>
  <c r="H77" i="46"/>
  <c r="H76" i="46"/>
  <c r="H75" i="46"/>
  <c r="H74" i="46"/>
  <c r="H73" i="46"/>
  <c r="H72" i="46"/>
  <c r="H71" i="46"/>
  <c r="H70" i="46"/>
  <c r="H69" i="46"/>
  <c r="H68" i="46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17" i="40"/>
  <c r="H16" i="40"/>
  <c r="H15" i="40"/>
  <c r="H14" i="40"/>
  <c r="H13" i="40"/>
  <c r="H12" i="40"/>
  <c r="H11" i="40"/>
  <c r="H10" i="40"/>
  <c r="H9" i="40"/>
  <c r="H8" i="40"/>
  <c r="H12" i="41"/>
  <c r="H11" i="41"/>
  <c r="H10" i="41"/>
  <c r="H9" i="41"/>
  <c r="H8" i="41"/>
  <c r="H11" i="44"/>
  <c r="H10" i="44"/>
  <c r="H9" i="44"/>
  <c r="H8" i="44"/>
  <c r="H35" i="42" l="1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1" i="42"/>
  <c r="H10" i="42"/>
  <c r="H9" i="42"/>
  <c r="H8" i="42"/>
  <c r="H13" i="45"/>
  <c r="H12" i="45"/>
  <c r="H11" i="45"/>
  <c r="H10" i="45"/>
  <c r="H9" i="45"/>
  <c r="H8" i="45"/>
  <c r="H24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Q84" i="35" l="1"/>
  <c r="W84" i="35" s="1"/>
  <c r="Q83" i="35"/>
  <c r="W83" i="35" s="1"/>
  <c r="Q82" i="35"/>
  <c r="W82" i="35" s="1"/>
  <c r="Q81" i="35"/>
  <c r="W81" i="35" s="1"/>
  <c r="Q80" i="35"/>
  <c r="W80" i="35" s="1"/>
  <c r="Q79" i="35"/>
  <c r="W79" i="35" s="1"/>
  <c r="Q78" i="35"/>
  <c r="W78" i="35" s="1"/>
  <c r="Q77" i="35"/>
  <c r="W77" i="35" s="1"/>
  <c r="Q76" i="35"/>
  <c r="W76" i="35" s="1"/>
  <c r="Q75" i="35"/>
  <c r="W75" i="35" s="1"/>
  <c r="Q74" i="35"/>
  <c r="W74" i="35" s="1"/>
  <c r="Q73" i="35"/>
  <c r="W73" i="35" s="1"/>
  <c r="Q72" i="35"/>
  <c r="W72" i="35" s="1"/>
  <c r="Q71" i="35"/>
  <c r="W71" i="35" s="1"/>
  <c r="Q70" i="35"/>
  <c r="W70" i="35" s="1"/>
  <c r="Q69" i="35"/>
  <c r="W69" i="35" s="1"/>
  <c r="Q68" i="35"/>
  <c r="W68" i="35" s="1"/>
  <c r="Q67" i="35"/>
  <c r="W67" i="35" s="1"/>
  <c r="Q66" i="35"/>
  <c r="W66" i="35" s="1"/>
  <c r="Q65" i="35"/>
  <c r="W65" i="35" s="1"/>
  <c r="Q64" i="35"/>
  <c r="W64" i="35" s="1"/>
  <c r="Q63" i="35"/>
  <c r="W63" i="35" s="1"/>
  <c r="Q62" i="35"/>
  <c r="W62" i="35" s="1"/>
  <c r="Q61" i="35"/>
  <c r="W61" i="35" s="1"/>
  <c r="Q60" i="35"/>
  <c r="W60" i="35" s="1"/>
  <c r="Q59" i="35"/>
  <c r="W59" i="35" s="1"/>
  <c r="Q58" i="35"/>
  <c r="W58" i="35" s="1"/>
  <c r="Q57" i="35"/>
  <c r="W57" i="35" s="1"/>
  <c r="Q56" i="35"/>
  <c r="W56" i="35" s="1"/>
  <c r="Q55" i="35"/>
  <c r="W55" i="35" s="1"/>
  <c r="Q54" i="35"/>
  <c r="W54" i="35" s="1"/>
  <c r="Q53" i="35"/>
  <c r="W53" i="35" s="1"/>
  <c r="G85" i="35"/>
  <c r="Q529" i="46" l="1"/>
  <c r="W529" i="46" s="1"/>
  <c r="Q528" i="46"/>
  <c r="W528" i="46" s="1"/>
  <c r="Q527" i="46"/>
  <c r="W527" i="46" s="1"/>
  <c r="Q526" i="46"/>
  <c r="W526" i="46" s="1"/>
  <c r="Q525" i="46"/>
  <c r="W525" i="46" s="1"/>
  <c r="Q524" i="46"/>
  <c r="W524" i="46" s="1"/>
  <c r="G530" i="46"/>
  <c r="G13" i="37" l="1"/>
  <c r="A2" i="39"/>
  <c r="A4" i="39"/>
  <c r="Q8" i="39"/>
  <c r="W8" i="39" s="1"/>
  <c r="A9" i="39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Q9" i="39"/>
  <c r="W9" i="39" s="1"/>
  <c r="Q10" i="39"/>
  <c r="W10" i="39" s="1"/>
  <c r="Q11" i="39"/>
  <c r="W11" i="39"/>
  <c r="Q12" i="39"/>
  <c r="W12" i="39" s="1"/>
  <c r="Q13" i="39"/>
  <c r="W13" i="39" s="1"/>
  <c r="Q14" i="39"/>
  <c r="W14" i="39" s="1"/>
  <c r="Q15" i="39"/>
  <c r="W15" i="39" s="1"/>
  <c r="Q16" i="39"/>
  <c r="W16" i="39" s="1"/>
  <c r="Q17" i="39"/>
  <c r="W17" i="39" s="1"/>
  <c r="Q18" i="39"/>
  <c r="W18" i="39" s="1"/>
  <c r="Q19" i="39"/>
  <c r="W19" i="39" s="1"/>
  <c r="Q20" i="39"/>
  <c r="W20" i="39" s="1"/>
  <c r="Q21" i="39"/>
  <c r="W21" i="39" s="1"/>
  <c r="Q22" i="39"/>
  <c r="W22" i="39" s="1"/>
  <c r="Q23" i="39"/>
  <c r="W23" i="39" s="1"/>
  <c r="Q24" i="39"/>
  <c r="W24" i="39" s="1"/>
  <c r="Q25" i="39"/>
  <c r="W25" i="39" s="1"/>
  <c r="Q26" i="39"/>
  <c r="W26" i="39" s="1"/>
  <c r="Q27" i="39"/>
  <c r="W27" i="39" s="1"/>
  <c r="Q28" i="39"/>
  <c r="W28" i="39" s="1"/>
  <c r="Q29" i="39"/>
  <c r="W29" i="39" s="1"/>
  <c r="Q30" i="39"/>
  <c r="W30" i="39" s="1"/>
  <c r="Q31" i="39"/>
  <c r="W31" i="39" s="1"/>
  <c r="Q32" i="39"/>
  <c r="W32" i="39" s="1"/>
  <c r="Q33" i="39"/>
  <c r="W33" i="39" s="1"/>
  <c r="Q34" i="39"/>
  <c r="W34" i="39" s="1"/>
  <c r="Q35" i="39"/>
  <c r="W35" i="39" s="1"/>
  <c r="Q36" i="39"/>
  <c r="W36" i="39" s="1"/>
  <c r="Q37" i="39"/>
  <c r="W37" i="39" s="1"/>
  <c r="Q38" i="39"/>
  <c r="W38" i="39" s="1"/>
  <c r="Q39" i="39"/>
  <c r="W39" i="39" s="1"/>
  <c r="Q40" i="39"/>
  <c r="W40" i="39" s="1"/>
  <c r="Q41" i="39"/>
  <c r="W41" i="39" s="1"/>
  <c r="Q42" i="39"/>
  <c r="W42" i="39" s="1"/>
  <c r="Q43" i="39"/>
  <c r="W43" i="39" s="1"/>
  <c r="Q44" i="39"/>
  <c r="W44" i="39" s="1"/>
  <c r="Q45" i="39"/>
  <c r="W45" i="39" s="1"/>
  <c r="Q46" i="39"/>
  <c r="W46" i="39" s="1"/>
  <c r="Q47" i="39"/>
  <c r="W47" i="39"/>
  <c r="Q48" i="39"/>
  <c r="W48" i="39" s="1"/>
  <c r="Q49" i="39"/>
  <c r="W49" i="39" s="1"/>
  <c r="Q50" i="39"/>
  <c r="W50" i="39"/>
  <c r="Q51" i="39"/>
  <c r="W51" i="39"/>
  <c r="Q52" i="39"/>
  <c r="W52" i="39"/>
  <c r="G53" i="39"/>
  <c r="H53" i="39"/>
  <c r="I53" i="39"/>
  <c r="J53" i="39"/>
  <c r="K53" i="39"/>
  <c r="L53" i="39"/>
  <c r="M53" i="39"/>
  <c r="N53" i="39"/>
  <c r="O53" i="39"/>
  <c r="P53" i="39"/>
  <c r="R53" i="39"/>
  <c r="R56" i="39" s="1"/>
  <c r="B54" i="39"/>
  <c r="Q53" i="39" l="1"/>
  <c r="W53" i="39"/>
  <c r="Q54" i="39"/>
  <c r="Q55" i="39" s="1"/>
  <c r="Q13" i="37" l="1"/>
  <c r="W13" i="37" s="1"/>
  <c r="Q14" i="37"/>
  <c r="W14" i="37" s="1"/>
  <c r="Q15" i="37"/>
  <c r="W15" i="37" s="1"/>
  <c r="Q16" i="37"/>
  <c r="W16" i="37" s="1"/>
  <c r="Q17" i="37"/>
  <c r="W17" i="37" s="1"/>
  <c r="Q18" i="37"/>
  <c r="W18" i="37" s="1"/>
  <c r="Q19" i="37"/>
  <c r="W19" i="37" s="1"/>
  <c r="Q20" i="37"/>
  <c r="W20" i="37" s="1"/>
  <c r="Q21" i="37"/>
  <c r="W21" i="37" s="1"/>
  <c r="Q22" i="37"/>
  <c r="W22" i="37" s="1"/>
  <c r="Q23" i="37"/>
  <c r="W23" i="37" s="1"/>
  <c r="Q24" i="37"/>
  <c r="W24" i="37" s="1"/>
  <c r="Q25" i="37"/>
  <c r="W25" i="37" s="1"/>
  <c r="Q26" i="37"/>
  <c r="W26" i="37" s="1"/>
  <c r="Q27" i="37"/>
  <c r="W27" i="37" s="1"/>
  <c r="Q28" i="37"/>
  <c r="W28" i="37" s="1"/>
  <c r="Q29" i="37"/>
  <c r="W29" i="37" s="1"/>
  <c r="Q30" i="37"/>
  <c r="W30" i="37" s="1"/>
  <c r="Q31" i="37"/>
  <c r="W31" i="37" s="1"/>
  <c r="Q32" i="37"/>
  <c r="W32" i="37" s="1"/>
  <c r="Q33" i="37"/>
  <c r="W33" i="37" s="1"/>
  <c r="Q12" i="46"/>
  <c r="Q13" i="46"/>
  <c r="Q14" i="46"/>
  <c r="Q15" i="46"/>
  <c r="W15" i="46" s="1"/>
  <c r="Q16" i="46"/>
  <c r="W16" i="46" s="1"/>
  <c r="Q17" i="46"/>
  <c r="W17" i="46" s="1"/>
  <c r="Q18" i="46"/>
  <c r="W18" i="46" s="1"/>
  <c r="Q19" i="46"/>
  <c r="W19" i="46" s="1"/>
  <c r="Q20" i="46"/>
  <c r="W20" i="46" s="1"/>
  <c r="Q21" i="46"/>
  <c r="W21" i="46" s="1"/>
  <c r="Q22" i="46"/>
  <c r="W22" i="46" s="1"/>
  <c r="Q23" i="46"/>
  <c r="W23" i="46" s="1"/>
  <c r="Q24" i="46"/>
  <c r="W24" i="46" s="1"/>
  <c r="Q25" i="46"/>
  <c r="W25" i="46" s="1"/>
  <c r="Q26" i="46"/>
  <c r="W26" i="46" s="1"/>
  <c r="Q27" i="46"/>
  <c r="W27" i="46" s="1"/>
  <c r="Q28" i="46"/>
  <c r="W28" i="46" s="1"/>
  <c r="Q29" i="46"/>
  <c r="W29" i="46" s="1"/>
  <c r="Q30" i="46"/>
  <c r="W30" i="46" s="1"/>
  <c r="Q31" i="46"/>
  <c r="W31" i="46" s="1"/>
  <c r="Q32" i="46"/>
  <c r="W32" i="46" s="1"/>
  <c r="Q33" i="46"/>
  <c r="W33" i="46" s="1"/>
  <c r="Q34" i="46"/>
  <c r="W34" i="46" s="1"/>
  <c r="Q35" i="46"/>
  <c r="W35" i="46" s="1"/>
  <c r="Q36" i="46"/>
  <c r="W36" i="46" s="1"/>
  <c r="Q37" i="46"/>
  <c r="W37" i="46" s="1"/>
  <c r="Q38" i="46"/>
  <c r="W38" i="46" s="1"/>
  <c r="Q39" i="46"/>
  <c r="W39" i="46" s="1"/>
  <c r="Q40" i="46"/>
  <c r="W40" i="46" s="1"/>
  <c r="Q41" i="46"/>
  <c r="W41" i="46" s="1"/>
  <c r="Q42" i="46"/>
  <c r="W42" i="46" s="1"/>
  <c r="Q43" i="46"/>
  <c r="W43" i="46" s="1"/>
  <c r="Q44" i="46"/>
  <c r="W44" i="46" s="1"/>
  <c r="Q45" i="46"/>
  <c r="W45" i="46" s="1"/>
  <c r="Q46" i="46"/>
  <c r="W46" i="46" s="1"/>
  <c r="Q47" i="46"/>
  <c r="W47" i="46" s="1"/>
  <c r="Q48" i="46"/>
  <c r="W48" i="46" s="1"/>
  <c r="Q49" i="46"/>
  <c r="W49" i="46" s="1"/>
  <c r="Q50" i="46"/>
  <c r="W50" i="46" s="1"/>
  <c r="Q51" i="46"/>
  <c r="W51" i="46" s="1"/>
  <c r="Q52" i="46"/>
  <c r="W52" i="46" s="1"/>
  <c r="Q53" i="46"/>
  <c r="W53" i="46" s="1"/>
  <c r="Q54" i="46"/>
  <c r="W54" i="46" s="1"/>
  <c r="Q55" i="46"/>
  <c r="W55" i="46" s="1"/>
  <c r="Q56" i="46"/>
  <c r="W56" i="46" s="1"/>
  <c r="Q57" i="46"/>
  <c r="W57" i="46" s="1"/>
  <c r="Q58" i="46"/>
  <c r="W58" i="46" s="1"/>
  <c r="Q59" i="46"/>
  <c r="W59" i="46" s="1"/>
  <c r="Q60" i="46"/>
  <c r="W60" i="46" s="1"/>
  <c r="Q61" i="46"/>
  <c r="W61" i="46" s="1"/>
  <c r="Q62" i="46"/>
  <c r="W62" i="46" s="1"/>
  <c r="Q63" i="46"/>
  <c r="W63" i="46" s="1"/>
  <c r="Q64" i="46"/>
  <c r="W64" i="46" s="1"/>
  <c r="Q65" i="46"/>
  <c r="W65" i="46" s="1"/>
  <c r="Q66" i="46"/>
  <c r="W66" i="46" s="1"/>
  <c r="Q67" i="46"/>
  <c r="W67" i="46" s="1"/>
  <c r="Q68" i="46"/>
  <c r="W68" i="46" s="1"/>
  <c r="Q69" i="46"/>
  <c r="W69" i="46" s="1"/>
  <c r="Q70" i="46"/>
  <c r="W70" i="46" s="1"/>
  <c r="Q71" i="46"/>
  <c r="W71" i="46" s="1"/>
  <c r="Q72" i="46"/>
  <c r="W72" i="46" s="1"/>
  <c r="Q73" i="46"/>
  <c r="W73" i="46" s="1"/>
  <c r="Q74" i="46"/>
  <c r="W74" i="46" s="1"/>
  <c r="Q75" i="46"/>
  <c r="W75" i="46" s="1"/>
  <c r="Q76" i="46"/>
  <c r="W76" i="46" s="1"/>
  <c r="Q77" i="46"/>
  <c r="W77" i="46" s="1"/>
  <c r="Q78" i="46"/>
  <c r="W78" i="46" s="1"/>
  <c r="Q79" i="46"/>
  <c r="W79" i="46" s="1"/>
  <c r="Q80" i="46"/>
  <c r="W80" i="46" s="1"/>
  <c r="Q81" i="46"/>
  <c r="W81" i="46" s="1"/>
  <c r="Q82" i="46"/>
  <c r="W82" i="46" s="1"/>
  <c r="Q83" i="46"/>
  <c r="W83" i="46" s="1"/>
  <c r="Q84" i="46"/>
  <c r="W84" i="46" s="1"/>
  <c r="Q85" i="46"/>
  <c r="W85" i="46" s="1"/>
  <c r="Q86" i="46"/>
  <c r="W86" i="46" s="1"/>
  <c r="Q87" i="46"/>
  <c r="W87" i="46" s="1"/>
  <c r="Q88" i="46"/>
  <c r="W88" i="46" s="1"/>
  <c r="Q89" i="46"/>
  <c r="W89" i="46" s="1"/>
  <c r="Q90" i="46"/>
  <c r="W90" i="46" s="1"/>
  <c r="Q91" i="46"/>
  <c r="W91" i="46" s="1"/>
  <c r="Q92" i="46"/>
  <c r="W92" i="46" s="1"/>
  <c r="Q93" i="46"/>
  <c r="W93" i="46" s="1"/>
  <c r="Q94" i="46"/>
  <c r="W94" i="46" s="1"/>
  <c r="Q95" i="46"/>
  <c r="W95" i="46" s="1"/>
  <c r="Q96" i="46"/>
  <c r="W96" i="46" s="1"/>
  <c r="Q97" i="46"/>
  <c r="W97" i="46" s="1"/>
  <c r="Q98" i="46"/>
  <c r="W98" i="46" s="1"/>
  <c r="Q99" i="46"/>
  <c r="W99" i="46" s="1"/>
  <c r="Q100" i="46"/>
  <c r="W100" i="46" s="1"/>
  <c r="Q101" i="46"/>
  <c r="W101" i="46" s="1"/>
  <c r="Q102" i="46"/>
  <c r="W102" i="46" s="1"/>
  <c r="Q103" i="46"/>
  <c r="W103" i="46" s="1"/>
  <c r="Q104" i="46"/>
  <c r="W104" i="46" s="1"/>
  <c r="Q105" i="46"/>
  <c r="W105" i="46" s="1"/>
  <c r="Q106" i="46"/>
  <c r="W106" i="46" s="1"/>
  <c r="Q107" i="46"/>
  <c r="W107" i="46" s="1"/>
  <c r="Q108" i="46"/>
  <c r="W108" i="46" s="1"/>
  <c r="Q109" i="46"/>
  <c r="W109" i="46" s="1"/>
  <c r="Q110" i="46"/>
  <c r="W110" i="46" s="1"/>
  <c r="Q111" i="46"/>
  <c r="W111" i="46" s="1"/>
  <c r="Q112" i="46"/>
  <c r="W112" i="46" s="1"/>
  <c r="Q113" i="46"/>
  <c r="W113" i="46" s="1"/>
  <c r="Q114" i="46"/>
  <c r="W114" i="46" s="1"/>
  <c r="Q115" i="46"/>
  <c r="W115" i="46" s="1"/>
  <c r="Q116" i="46"/>
  <c r="W116" i="46" s="1"/>
  <c r="Q117" i="46"/>
  <c r="W117" i="46" s="1"/>
  <c r="Q118" i="46"/>
  <c r="W118" i="46" s="1"/>
  <c r="Q119" i="46"/>
  <c r="W119" i="46" s="1"/>
  <c r="Q120" i="46"/>
  <c r="W120" i="46" s="1"/>
  <c r="Q121" i="46"/>
  <c r="W121" i="46" s="1"/>
  <c r="Q122" i="46"/>
  <c r="W122" i="46" s="1"/>
  <c r="Q123" i="46"/>
  <c r="W123" i="46" s="1"/>
  <c r="Q124" i="46"/>
  <c r="W124" i="46" s="1"/>
  <c r="Q125" i="46"/>
  <c r="W125" i="46" s="1"/>
  <c r="Q126" i="46"/>
  <c r="W126" i="46" s="1"/>
  <c r="Q127" i="46"/>
  <c r="W127" i="46" s="1"/>
  <c r="Q128" i="46"/>
  <c r="W128" i="46" s="1"/>
  <c r="Q129" i="46"/>
  <c r="W129" i="46" s="1"/>
  <c r="Q130" i="46"/>
  <c r="W130" i="46" s="1"/>
  <c r="Q131" i="46"/>
  <c r="W131" i="46" s="1"/>
  <c r="Q132" i="46"/>
  <c r="W132" i="46" s="1"/>
  <c r="Q133" i="46"/>
  <c r="W133" i="46" s="1"/>
  <c r="Q134" i="46"/>
  <c r="W134" i="46" s="1"/>
  <c r="Q135" i="46"/>
  <c r="W135" i="46" s="1"/>
  <c r="Q136" i="46"/>
  <c r="W136" i="46" s="1"/>
  <c r="Q137" i="46"/>
  <c r="W137" i="46" s="1"/>
  <c r="Q138" i="46"/>
  <c r="W138" i="46" s="1"/>
  <c r="Q139" i="46"/>
  <c r="W139" i="46" s="1"/>
  <c r="Q140" i="46"/>
  <c r="W140" i="46" s="1"/>
  <c r="Q141" i="46"/>
  <c r="W141" i="46" s="1"/>
  <c r="Q142" i="46"/>
  <c r="W142" i="46" s="1"/>
  <c r="Q143" i="46"/>
  <c r="W143" i="46" s="1"/>
  <c r="Q144" i="46"/>
  <c r="W144" i="46" s="1"/>
  <c r="Q145" i="46"/>
  <c r="W145" i="46" s="1"/>
  <c r="Q146" i="46"/>
  <c r="W146" i="46" s="1"/>
  <c r="Q147" i="46"/>
  <c r="W147" i="46" s="1"/>
  <c r="Q148" i="46"/>
  <c r="W148" i="46" s="1"/>
  <c r="Q149" i="46"/>
  <c r="W149" i="46" s="1"/>
  <c r="Q150" i="46"/>
  <c r="W150" i="46" s="1"/>
  <c r="Q151" i="46"/>
  <c r="W151" i="46" s="1"/>
  <c r="Q152" i="46"/>
  <c r="W152" i="46" s="1"/>
  <c r="Q153" i="46"/>
  <c r="W153" i="46" s="1"/>
  <c r="Q154" i="46"/>
  <c r="W154" i="46" s="1"/>
  <c r="Q155" i="46"/>
  <c r="W155" i="46" s="1"/>
  <c r="Q156" i="46"/>
  <c r="W156" i="46" s="1"/>
  <c r="Q157" i="46"/>
  <c r="W157" i="46" s="1"/>
  <c r="Q158" i="46"/>
  <c r="W158" i="46" s="1"/>
  <c r="Q159" i="46"/>
  <c r="W159" i="46" s="1"/>
  <c r="Q160" i="46"/>
  <c r="W160" i="46" s="1"/>
  <c r="Q161" i="46"/>
  <c r="W161" i="46" s="1"/>
  <c r="Q162" i="46"/>
  <c r="W162" i="46" s="1"/>
  <c r="Q163" i="46"/>
  <c r="W163" i="46" s="1"/>
  <c r="Q164" i="46"/>
  <c r="W164" i="46" s="1"/>
  <c r="Q165" i="46"/>
  <c r="W165" i="46" s="1"/>
  <c r="Q166" i="46"/>
  <c r="W166" i="46" s="1"/>
  <c r="Q167" i="46"/>
  <c r="W167" i="46" s="1"/>
  <c r="Q168" i="46"/>
  <c r="W168" i="46" s="1"/>
  <c r="Q169" i="46"/>
  <c r="W169" i="46" s="1"/>
  <c r="Q170" i="46"/>
  <c r="W170" i="46" s="1"/>
  <c r="Q171" i="46"/>
  <c r="W171" i="46" s="1"/>
  <c r="Q172" i="46"/>
  <c r="W172" i="46" s="1"/>
  <c r="Q173" i="46"/>
  <c r="W173" i="46" s="1"/>
  <c r="Q174" i="46"/>
  <c r="W174" i="46" s="1"/>
  <c r="Q175" i="46"/>
  <c r="W175" i="46" s="1"/>
  <c r="Q176" i="46"/>
  <c r="W176" i="46" s="1"/>
  <c r="Q177" i="46"/>
  <c r="W177" i="46" s="1"/>
  <c r="Q178" i="46"/>
  <c r="W178" i="46" s="1"/>
  <c r="Q179" i="46"/>
  <c r="W179" i="46" s="1"/>
  <c r="Q180" i="46"/>
  <c r="W180" i="46" s="1"/>
  <c r="Q181" i="46"/>
  <c r="W181" i="46" s="1"/>
  <c r="Q182" i="46"/>
  <c r="W182" i="46" s="1"/>
  <c r="Q183" i="46"/>
  <c r="W183" i="46" s="1"/>
  <c r="Q184" i="46"/>
  <c r="W184" i="46" s="1"/>
  <c r="Q185" i="46"/>
  <c r="W185" i="46" s="1"/>
  <c r="Q186" i="46"/>
  <c r="W186" i="46" s="1"/>
  <c r="Q187" i="46"/>
  <c r="W187" i="46" s="1"/>
  <c r="Q188" i="46"/>
  <c r="W188" i="46" s="1"/>
  <c r="Q189" i="46"/>
  <c r="W189" i="46" s="1"/>
  <c r="Q190" i="46"/>
  <c r="W190" i="46" s="1"/>
  <c r="Q191" i="46"/>
  <c r="W191" i="46" s="1"/>
  <c r="Q192" i="46"/>
  <c r="W192" i="46" s="1"/>
  <c r="Q193" i="46"/>
  <c r="W193" i="46" s="1"/>
  <c r="Q194" i="46"/>
  <c r="W194" i="46" s="1"/>
  <c r="Q195" i="46"/>
  <c r="W195" i="46" s="1"/>
  <c r="Q196" i="46"/>
  <c r="W196" i="46" s="1"/>
  <c r="Q197" i="46"/>
  <c r="W197" i="46" s="1"/>
  <c r="Q198" i="46"/>
  <c r="W198" i="46" s="1"/>
  <c r="Q199" i="46"/>
  <c r="W199" i="46" s="1"/>
  <c r="Q200" i="46"/>
  <c r="W200" i="46" s="1"/>
  <c r="Q201" i="46"/>
  <c r="W201" i="46" s="1"/>
  <c r="Q202" i="46"/>
  <c r="W202" i="46" s="1"/>
  <c r="Q203" i="46"/>
  <c r="W203" i="46" s="1"/>
  <c r="Q204" i="46"/>
  <c r="W204" i="46" s="1"/>
  <c r="Q205" i="46"/>
  <c r="W205" i="46" s="1"/>
  <c r="Q206" i="46"/>
  <c r="W206" i="46" s="1"/>
  <c r="Q207" i="46"/>
  <c r="W207" i="46" s="1"/>
  <c r="Q208" i="46"/>
  <c r="W208" i="46" s="1"/>
  <c r="Q209" i="46"/>
  <c r="W209" i="46" s="1"/>
  <c r="Q210" i="46"/>
  <c r="W210" i="46" s="1"/>
  <c r="Q211" i="46"/>
  <c r="W211" i="46" s="1"/>
  <c r="Q212" i="46"/>
  <c r="W212" i="46" s="1"/>
  <c r="Q213" i="46"/>
  <c r="W213" i="46" s="1"/>
  <c r="Q214" i="46"/>
  <c r="W214" i="46" s="1"/>
  <c r="Q215" i="46"/>
  <c r="W215" i="46" s="1"/>
  <c r="Q216" i="46"/>
  <c r="W216" i="46" s="1"/>
  <c r="Q217" i="46"/>
  <c r="W217" i="46" s="1"/>
  <c r="Q218" i="46"/>
  <c r="W218" i="46" s="1"/>
  <c r="Q219" i="46"/>
  <c r="W219" i="46" s="1"/>
  <c r="Q220" i="46"/>
  <c r="W220" i="46" s="1"/>
  <c r="Q221" i="46"/>
  <c r="W221" i="46" s="1"/>
  <c r="Q222" i="46"/>
  <c r="W222" i="46" s="1"/>
  <c r="Q223" i="46"/>
  <c r="W223" i="46" s="1"/>
  <c r="Q224" i="46"/>
  <c r="W224" i="46" s="1"/>
  <c r="Q225" i="46"/>
  <c r="W225" i="46" s="1"/>
  <c r="Q226" i="46"/>
  <c r="W226" i="46" s="1"/>
  <c r="Q227" i="46"/>
  <c r="W227" i="46" s="1"/>
  <c r="Q228" i="46"/>
  <c r="W228" i="46" s="1"/>
  <c r="Q229" i="46"/>
  <c r="W229" i="46" s="1"/>
  <c r="Q230" i="46"/>
  <c r="W230" i="46" s="1"/>
  <c r="Q231" i="46"/>
  <c r="W231" i="46" s="1"/>
  <c r="Q232" i="46"/>
  <c r="W232" i="46" s="1"/>
  <c r="Q233" i="46"/>
  <c r="W233" i="46" s="1"/>
  <c r="Q234" i="46"/>
  <c r="W234" i="46" s="1"/>
  <c r="Q235" i="46"/>
  <c r="W235" i="46" s="1"/>
  <c r="Q236" i="46"/>
  <c r="W236" i="46" s="1"/>
  <c r="Q237" i="46"/>
  <c r="W237" i="46" s="1"/>
  <c r="Q238" i="46"/>
  <c r="W238" i="46" s="1"/>
  <c r="Q239" i="46"/>
  <c r="W239" i="46" s="1"/>
  <c r="Q240" i="46"/>
  <c r="W240" i="46" s="1"/>
  <c r="Q241" i="46"/>
  <c r="W241" i="46" s="1"/>
  <c r="Q242" i="46"/>
  <c r="W242" i="46" s="1"/>
  <c r="Q243" i="46"/>
  <c r="W243" i="46" s="1"/>
  <c r="Q244" i="46"/>
  <c r="W244" i="46" s="1"/>
  <c r="Q245" i="46"/>
  <c r="W245" i="46" s="1"/>
  <c r="Q246" i="46"/>
  <c r="W246" i="46" s="1"/>
  <c r="Q247" i="46"/>
  <c r="W247" i="46" s="1"/>
  <c r="Q248" i="46"/>
  <c r="W248" i="46" s="1"/>
  <c r="Q249" i="46"/>
  <c r="W249" i="46" s="1"/>
  <c r="Q250" i="46"/>
  <c r="W250" i="46" s="1"/>
  <c r="Q251" i="46"/>
  <c r="W251" i="46" s="1"/>
  <c r="Q252" i="46"/>
  <c r="W252" i="46" s="1"/>
  <c r="Q253" i="46"/>
  <c r="W253" i="46" s="1"/>
  <c r="Q254" i="46"/>
  <c r="W254" i="46" s="1"/>
  <c r="Q255" i="46"/>
  <c r="W255" i="46" s="1"/>
  <c r="Q256" i="46"/>
  <c r="W256" i="46" s="1"/>
  <c r="Q257" i="46"/>
  <c r="W257" i="46" s="1"/>
  <c r="Q258" i="46"/>
  <c r="W258" i="46" s="1"/>
  <c r="Q259" i="46"/>
  <c r="W259" i="46" s="1"/>
  <c r="Q260" i="46"/>
  <c r="W260" i="46" s="1"/>
  <c r="Q261" i="46"/>
  <c r="W261" i="46" s="1"/>
  <c r="Q262" i="46"/>
  <c r="W262" i="46" s="1"/>
  <c r="Q263" i="46"/>
  <c r="W263" i="46" s="1"/>
  <c r="Q264" i="46"/>
  <c r="W264" i="46" s="1"/>
  <c r="Q265" i="46"/>
  <c r="W265" i="46" s="1"/>
  <c r="Q266" i="46"/>
  <c r="W266" i="46" s="1"/>
  <c r="Q267" i="46"/>
  <c r="W267" i="46" s="1"/>
  <c r="Q268" i="46"/>
  <c r="W268" i="46" s="1"/>
  <c r="Q269" i="46"/>
  <c r="W269" i="46" s="1"/>
  <c r="Q270" i="46"/>
  <c r="W270" i="46" s="1"/>
  <c r="Q271" i="46"/>
  <c r="W271" i="46" s="1"/>
  <c r="Q272" i="46"/>
  <c r="W272" i="46" s="1"/>
  <c r="Q273" i="46"/>
  <c r="W273" i="46" s="1"/>
  <c r="Q274" i="46"/>
  <c r="W274" i="46" s="1"/>
  <c r="Q275" i="46"/>
  <c r="W275" i="46" s="1"/>
  <c r="Q276" i="46"/>
  <c r="W276" i="46" s="1"/>
  <c r="Q277" i="46"/>
  <c r="W277" i="46" s="1"/>
  <c r="Q278" i="46"/>
  <c r="W278" i="46" s="1"/>
  <c r="Q279" i="46"/>
  <c r="W279" i="46" s="1"/>
  <c r="Q280" i="46"/>
  <c r="W280" i="46" s="1"/>
  <c r="Q281" i="46"/>
  <c r="W281" i="46" s="1"/>
  <c r="Q282" i="46"/>
  <c r="W282" i="46" s="1"/>
  <c r="Q283" i="46"/>
  <c r="W283" i="46" s="1"/>
  <c r="Q284" i="46"/>
  <c r="W284" i="46" s="1"/>
  <c r="Q285" i="46"/>
  <c r="W285" i="46" s="1"/>
  <c r="Q286" i="46"/>
  <c r="W286" i="46" s="1"/>
  <c r="Q287" i="46"/>
  <c r="W287" i="46" s="1"/>
  <c r="Q288" i="46"/>
  <c r="W288" i="46" s="1"/>
  <c r="Q289" i="46"/>
  <c r="W289" i="46" s="1"/>
  <c r="Q290" i="46"/>
  <c r="W290" i="46" s="1"/>
  <c r="Q291" i="46"/>
  <c r="W291" i="46" s="1"/>
  <c r="Q292" i="46"/>
  <c r="W292" i="46" s="1"/>
  <c r="Q293" i="46"/>
  <c r="W293" i="46" s="1"/>
  <c r="Q294" i="46"/>
  <c r="W294" i="46" s="1"/>
  <c r="Q295" i="46"/>
  <c r="W295" i="46" s="1"/>
  <c r="Q296" i="46"/>
  <c r="W296" i="46" s="1"/>
  <c r="Q297" i="46"/>
  <c r="W297" i="46" s="1"/>
  <c r="Q298" i="46"/>
  <c r="W298" i="46" s="1"/>
  <c r="Q299" i="46"/>
  <c r="W299" i="46" s="1"/>
  <c r="Q300" i="46"/>
  <c r="W300" i="46" s="1"/>
  <c r="Q301" i="46"/>
  <c r="W301" i="46" s="1"/>
  <c r="Q302" i="46"/>
  <c r="W302" i="46" s="1"/>
  <c r="Q303" i="46"/>
  <c r="W303" i="46" s="1"/>
  <c r="Q304" i="46"/>
  <c r="W304" i="46" s="1"/>
  <c r="Q305" i="46"/>
  <c r="W305" i="46" s="1"/>
  <c r="Q306" i="46"/>
  <c r="W306" i="46" s="1"/>
  <c r="Q307" i="46"/>
  <c r="W307" i="46" s="1"/>
  <c r="Q308" i="46"/>
  <c r="W308" i="46" s="1"/>
  <c r="Q309" i="46"/>
  <c r="W309" i="46" s="1"/>
  <c r="Q310" i="46"/>
  <c r="W310" i="46" s="1"/>
  <c r="Q311" i="46"/>
  <c r="W311" i="46" s="1"/>
  <c r="Q312" i="46"/>
  <c r="W312" i="46" s="1"/>
  <c r="Q313" i="46"/>
  <c r="W313" i="46" s="1"/>
  <c r="Q314" i="46"/>
  <c r="W314" i="46" s="1"/>
  <c r="Q315" i="46"/>
  <c r="W315" i="46" s="1"/>
  <c r="Q316" i="46"/>
  <c r="W316" i="46" s="1"/>
  <c r="Q317" i="46"/>
  <c r="W317" i="46" s="1"/>
  <c r="Q318" i="46"/>
  <c r="W318" i="46" s="1"/>
  <c r="Q319" i="46"/>
  <c r="W319" i="46" s="1"/>
  <c r="Q320" i="46"/>
  <c r="W320" i="46" s="1"/>
  <c r="Q321" i="46"/>
  <c r="W321" i="46" s="1"/>
  <c r="Q322" i="46"/>
  <c r="W322" i="46" s="1"/>
  <c r="Q323" i="46"/>
  <c r="W323" i="46" s="1"/>
  <c r="Q324" i="46"/>
  <c r="W324" i="46" s="1"/>
  <c r="Q325" i="46"/>
  <c r="W325" i="46" s="1"/>
  <c r="Q326" i="46"/>
  <c r="W326" i="46" s="1"/>
  <c r="Q327" i="46"/>
  <c r="W327" i="46" s="1"/>
  <c r="Q328" i="46"/>
  <c r="W328" i="46" s="1"/>
  <c r="Q329" i="46"/>
  <c r="W329" i="46" s="1"/>
  <c r="Q330" i="46"/>
  <c r="W330" i="46" s="1"/>
  <c r="Q331" i="46"/>
  <c r="W331" i="46" s="1"/>
  <c r="Q332" i="46"/>
  <c r="W332" i="46" s="1"/>
  <c r="Q333" i="46"/>
  <c r="W333" i="46" s="1"/>
  <c r="Q334" i="46"/>
  <c r="W334" i="46" s="1"/>
  <c r="Q335" i="46"/>
  <c r="W335" i="46" s="1"/>
  <c r="Q336" i="46"/>
  <c r="W336" i="46" s="1"/>
  <c r="Q337" i="46"/>
  <c r="W337" i="46" s="1"/>
  <c r="Q338" i="46"/>
  <c r="W338" i="46" s="1"/>
  <c r="Q339" i="46"/>
  <c r="W339" i="46" s="1"/>
  <c r="Q340" i="46"/>
  <c r="W340" i="46" s="1"/>
  <c r="Q341" i="46"/>
  <c r="W341" i="46" s="1"/>
  <c r="Q342" i="46"/>
  <c r="W342" i="46" s="1"/>
  <c r="Q343" i="46"/>
  <c r="W343" i="46" s="1"/>
  <c r="Q344" i="46"/>
  <c r="W344" i="46" s="1"/>
  <c r="Q345" i="46"/>
  <c r="W345" i="46" s="1"/>
  <c r="Q346" i="46"/>
  <c r="W346" i="46" s="1"/>
  <c r="Q347" i="46"/>
  <c r="W347" i="46" s="1"/>
  <c r="Q348" i="46"/>
  <c r="W348" i="46" s="1"/>
  <c r="Q349" i="46"/>
  <c r="W349" i="46" s="1"/>
  <c r="Q350" i="46"/>
  <c r="W350" i="46" s="1"/>
  <c r="Q351" i="46"/>
  <c r="W351" i="46" s="1"/>
  <c r="Q352" i="46"/>
  <c r="W352" i="46" s="1"/>
  <c r="Q353" i="46"/>
  <c r="W353" i="46" s="1"/>
  <c r="Q354" i="46"/>
  <c r="W354" i="46" s="1"/>
  <c r="Q355" i="46"/>
  <c r="W355" i="46" s="1"/>
  <c r="Q356" i="46"/>
  <c r="W356" i="46" s="1"/>
  <c r="Q357" i="46"/>
  <c r="W357" i="46" s="1"/>
  <c r="Q358" i="46"/>
  <c r="W358" i="46" s="1"/>
  <c r="Q359" i="46"/>
  <c r="W359" i="46" s="1"/>
  <c r="Q360" i="46"/>
  <c r="W360" i="46" s="1"/>
  <c r="Q361" i="46"/>
  <c r="W361" i="46" s="1"/>
  <c r="Q362" i="46"/>
  <c r="W362" i="46" s="1"/>
  <c r="Q363" i="46"/>
  <c r="W363" i="46" s="1"/>
  <c r="Q364" i="46"/>
  <c r="W364" i="46" s="1"/>
  <c r="Q365" i="46"/>
  <c r="W365" i="46" s="1"/>
  <c r="Q366" i="46"/>
  <c r="W366" i="46" s="1"/>
  <c r="Q367" i="46"/>
  <c r="W367" i="46" s="1"/>
  <c r="Q368" i="46"/>
  <c r="W368" i="46" s="1"/>
  <c r="Q369" i="46"/>
  <c r="W369" i="46" s="1"/>
  <c r="Q370" i="46"/>
  <c r="W370" i="46" s="1"/>
  <c r="Q371" i="46"/>
  <c r="W371" i="46" s="1"/>
  <c r="Q372" i="46"/>
  <c r="W372" i="46" s="1"/>
  <c r="Q373" i="46"/>
  <c r="W373" i="46" s="1"/>
  <c r="Q374" i="46"/>
  <c r="W374" i="46" s="1"/>
  <c r="Q375" i="46"/>
  <c r="W375" i="46" s="1"/>
  <c r="Q376" i="46"/>
  <c r="W376" i="46" s="1"/>
  <c r="Q377" i="46"/>
  <c r="W377" i="46" s="1"/>
  <c r="Q378" i="46"/>
  <c r="W378" i="46" s="1"/>
  <c r="Q379" i="46"/>
  <c r="W379" i="46" s="1"/>
  <c r="Q380" i="46"/>
  <c r="W380" i="46" s="1"/>
  <c r="Q381" i="46"/>
  <c r="W381" i="46" s="1"/>
  <c r="Q382" i="46"/>
  <c r="W382" i="46" s="1"/>
  <c r="Q383" i="46"/>
  <c r="W383" i="46" s="1"/>
  <c r="Q384" i="46"/>
  <c r="W384" i="46" s="1"/>
  <c r="Q385" i="46"/>
  <c r="W385" i="46" s="1"/>
  <c r="Q386" i="46"/>
  <c r="W386" i="46" s="1"/>
  <c r="Q387" i="46"/>
  <c r="W387" i="46" s="1"/>
  <c r="Q388" i="46"/>
  <c r="W388" i="46" s="1"/>
  <c r="Q389" i="46"/>
  <c r="W389" i="46" s="1"/>
  <c r="Q390" i="46"/>
  <c r="W390" i="46" s="1"/>
  <c r="Q391" i="46"/>
  <c r="W391" i="46" s="1"/>
  <c r="Q392" i="46"/>
  <c r="W392" i="46" s="1"/>
  <c r="Q393" i="46"/>
  <c r="W393" i="46" s="1"/>
  <c r="Q394" i="46"/>
  <c r="W394" i="46" s="1"/>
  <c r="Q395" i="46"/>
  <c r="W395" i="46" s="1"/>
  <c r="Q396" i="46"/>
  <c r="W396" i="46" s="1"/>
  <c r="Q397" i="46"/>
  <c r="W397" i="46" s="1"/>
  <c r="Q398" i="46"/>
  <c r="W398" i="46" s="1"/>
  <c r="Q399" i="46"/>
  <c r="W399" i="46" s="1"/>
  <c r="Q400" i="46"/>
  <c r="W400" i="46" s="1"/>
  <c r="Q401" i="46"/>
  <c r="W401" i="46" s="1"/>
  <c r="Q402" i="46"/>
  <c r="W402" i="46" s="1"/>
  <c r="Q403" i="46"/>
  <c r="W403" i="46" s="1"/>
  <c r="Q404" i="46"/>
  <c r="W404" i="46" s="1"/>
  <c r="Q405" i="46"/>
  <c r="W405" i="46" s="1"/>
  <c r="Q406" i="46"/>
  <c r="W406" i="46" s="1"/>
  <c r="Q407" i="46"/>
  <c r="W407" i="46" s="1"/>
  <c r="Q408" i="46"/>
  <c r="W408" i="46" s="1"/>
  <c r="Q409" i="46"/>
  <c r="W409" i="46" s="1"/>
  <c r="Q410" i="46"/>
  <c r="W410" i="46" s="1"/>
  <c r="Q411" i="46"/>
  <c r="W411" i="46" s="1"/>
  <c r="Q412" i="46"/>
  <c r="W412" i="46" s="1"/>
  <c r="Q413" i="46"/>
  <c r="W413" i="46" s="1"/>
  <c r="Q414" i="46"/>
  <c r="W414" i="46" s="1"/>
  <c r="Q415" i="46"/>
  <c r="W415" i="46" s="1"/>
  <c r="Q416" i="46"/>
  <c r="W416" i="46" s="1"/>
  <c r="Q417" i="46"/>
  <c r="W417" i="46" s="1"/>
  <c r="Q418" i="46"/>
  <c r="W418" i="46" s="1"/>
  <c r="Q419" i="46"/>
  <c r="W419" i="46" s="1"/>
  <c r="Q420" i="46"/>
  <c r="W420" i="46" s="1"/>
  <c r="Q421" i="46"/>
  <c r="W421" i="46" s="1"/>
  <c r="Q422" i="46"/>
  <c r="W422" i="46" s="1"/>
  <c r="Q423" i="46"/>
  <c r="W423" i="46" s="1"/>
  <c r="Q424" i="46"/>
  <c r="W424" i="46" s="1"/>
  <c r="Q425" i="46"/>
  <c r="W425" i="46" s="1"/>
  <c r="Q426" i="46"/>
  <c r="W426" i="46" s="1"/>
  <c r="Q427" i="46"/>
  <c r="W427" i="46" s="1"/>
  <c r="Q428" i="46"/>
  <c r="W428" i="46" s="1"/>
  <c r="Q429" i="46"/>
  <c r="W429" i="46" s="1"/>
  <c r="Q430" i="46"/>
  <c r="W430" i="46" s="1"/>
  <c r="Q431" i="46"/>
  <c r="W431" i="46" s="1"/>
  <c r="Q432" i="46"/>
  <c r="W432" i="46" s="1"/>
  <c r="Q433" i="46"/>
  <c r="W433" i="46" s="1"/>
  <c r="Q434" i="46"/>
  <c r="W434" i="46" s="1"/>
  <c r="Q435" i="46"/>
  <c r="W435" i="46" s="1"/>
  <c r="Q436" i="46"/>
  <c r="W436" i="46" s="1"/>
  <c r="Q437" i="46"/>
  <c r="W437" i="46" s="1"/>
  <c r="Q438" i="46"/>
  <c r="W438" i="46" s="1"/>
  <c r="Q439" i="46"/>
  <c r="W439" i="46" s="1"/>
  <c r="Q440" i="46"/>
  <c r="W440" i="46" s="1"/>
  <c r="Q441" i="46"/>
  <c r="W441" i="46" s="1"/>
  <c r="Q442" i="46"/>
  <c r="W442" i="46" s="1"/>
  <c r="Q443" i="46"/>
  <c r="W443" i="46" s="1"/>
  <c r="Q444" i="46"/>
  <c r="W444" i="46" s="1"/>
  <c r="Q445" i="46"/>
  <c r="W445" i="46" s="1"/>
  <c r="Q446" i="46"/>
  <c r="W446" i="46" s="1"/>
  <c r="Q447" i="46"/>
  <c r="W447" i="46" s="1"/>
  <c r="Q448" i="46"/>
  <c r="W448" i="46" s="1"/>
  <c r="Q449" i="46"/>
  <c r="W449" i="46" s="1"/>
  <c r="Q450" i="46"/>
  <c r="W450" i="46" s="1"/>
  <c r="Q451" i="46"/>
  <c r="W451" i="46" s="1"/>
  <c r="Q452" i="46"/>
  <c r="W452" i="46" s="1"/>
  <c r="Q453" i="46"/>
  <c r="W453" i="46" s="1"/>
  <c r="Q454" i="46"/>
  <c r="W454" i="46" s="1"/>
  <c r="Q455" i="46"/>
  <c r="W455" i="46" s="1"/>
  <c r="Q456" i="46"/>
  <c r="W456" i="46" s="1"/>
  <c r="Q457" i="46"/>
  <c r="W457" i="46" s="1"/>
  <c r="Q458" i="46"/>
  <c r="W458" i="46" s="1"/>
  <c r="Q459" i="46"/>
  <c r="W459" i="46" s="1"/>
  <c r="Q460" i="46"/>
  <c r="W460" i="46" s="1"/>
  <c r="Q461" i="46"/>
  <c r="W461" i="46" s="1"/>
  <c r="Q462" i="46"/>
  <c r="W462" i="46" s="1"/>
  <c r="Q463" i="46"/>
  <c r="W463" i="46" s="1"/>
  <c r="Q464" i="46"/>
  <c r="W464" i="46" s="1"/>
  <c r="Q465" i="46"/>
  <c r="W465" i="46" s="1"/>
  <c r="Q466" i="46"/>
  <c r="W466" i="46" s="1"/>
  <c r="Q467" i="46"/>
  <c r="W467" i="46" s="1"/>
  <c r="Q468" i="46"/>
  <c r="W468" i="46" s="1"/>
  <c r="Q469" i="46"/>
  <c r="W469" i="46" s="1"/>
  <c r="Q470" i="46"/>
  <c r="W470" i="46" s="1"/>
  <c r="Q471" i="46"/>
  <c r="W471" i="46" s="1"/>
  <c r="Q472" i="46"/>
  <c r="W472" i="46" s="1"/>
  <c r="Q473" i="46"/>
  <c r="W473" i="46" s="1"/>
  <c r="Q474" i="46"/>
  <c r="W474" i="46" s="1"/>
  <c r="Q475" i="46"/>
  <c r="W475" i="46" s="1"/>
  <c r="Q476" i="46"/>
  <c r="W476" i="46" s="1"/>
  <c r="Q477" i="46"/>
  <c r="W477" i="46" s="1"/>
  <c r="Q478" i="46"/>
  <c r="W478" i="46" s="1"/>
  <c r="Q479" i="46"/>
  <c r="W479" i="46" s="1"/>
  <c r="Q480" i="46"/>
  <c r="W480" i="46" s="1"/>
  <c r="Q481" i="46"/>
  <c r="W481" i="46" s="1"/>
  <c r="Q482" i="46"/>
  <c r="W482" i="46" s="1"/>
  <c r="Q483" i="46"/>
  <c r="W483" i="46" s="1"/>
  <c r="Q484" i="46"/>
  <c r="W484" i="46" s="1"/>
  <c r="Q485" i="46"/>
  <c r="W485" i="46" s="1"/>
  <c r="Q486" i="46"/>
  <c r="W486" i="46" s="1"/>
  <c r="Q487" i="46"/>
  <c r="W487" i="46" s="1"/>
  <c r="Q488" i="46"/>
  <c r="W488" i="46" s="1"/>
  <c r="Q489" i="46"/>
  <c r="W489" i="46" s="1"/>
  <c r="Q490" i="46"/>
  <c r="W490" i="46" s="1"/>
  <c r="Q491" i="46"/>
  <c r="W491" i="46" s="1"/>
  <c r="Q492" i="46"/>
  <c r="W492" i="46" s="1"/>
  <c r="Q493" i="46"/>
  <c r="W493" i="46" s="1"/>
  <c r="Q494" i="46"/>
  <c r="W494" i="46" s="1"/>
  <c r="Q495" i="46"/>
  <c r="W495" i="46" s="1"/>
  <c r="Q496" i="46"/>
  <c r="W496" i="46" s="1"/>
  <c r="Q497" i="46"/>
  <c r="W497" i="46" s="1"/>
  <c r="Q498" i="46"/>
  <c r="W498" i="46" s="1"/>
  <c r="Q499" i="46"/>
  <c r="W499" i="46" s="1"/>
  <c r="Q500" i="46"/>
  <c r="W500" i="46" s="1"/>
  <c r="Q501" i="46"/>
  <c r="W501" i="46" s="1"/>
  <c r="Q502" i="46"/>
  <c r="W502" i="46" s="1"/>
  <c r="Q503" i="46"/>
  <c r="W503" i="46" s="1"/>
  <c r="Q504" i="46"/>
  <c r="W504" i="46" s="1"/>
  <c r="Q505" i="46"/>
  <c r="W505" i="46" s="1"/>
  <c r="Q506" i="46"/>
  <c r="W506" i="46" s="1"/>
  <c r="Q507" i="46"/>
  <c r="W507" i="46" s="1"/>
  <c r="Q508" i="46"/>
  <c r="W508" i="46" s="1"/>
  <c r="Q509" i="46"/>
  <c r="W509" i="46" s="1"/>
  <c r="Q510" i="46"/>
  <c r="W510" i="46" s="1"/>
  <c r="Q511" i="46"/>
  <c r="W511" i="46" s="1"/>
  <c r="Q512" i="46"/>
  <c r="W512" i="46" s="1"/>
  <c r="Q513" i="46"/>
  <c r="W513" i="46" s="1"/>
  <c r="Q514" i="46"/>
  <c r="W514" i="46" s="1"/>
  <c r="Q515" i="46"/>
  <c r="W515" i="46" s="1"/>
  <c r="Q516" i="46"/>
  <c r="W516" i="46" s="1"/>
  <c r="Q517" i="46"/>
  <c r="W517" i="46" s="1"/>
  <c r="Q518" i="46"/>
  <c r="W518" i="46" s="1"/>
  <c r="Q519" i="46"/>
  <c r="W519" i="46" s="1"/>
  <c r="Q520" i="46"/>
  <c r="W520" i="46" s="1"/>
  <c r="Q521" i="46"/>
  <c r="W521" i="46" s="1"/>
  <c r="W89" i="38"/>
  <c r="W90" i="38"/>
  <c r="W91" i="38"/>
  <c r="W92" i="38"/>
  <c r="W93" i="38"/>
  <c r="Q14" i="38"/>
  <c r="W14" i="38" s="1"/>
  <c r="Q15" i="38"/>
  <c r="W15" i="38" s="1"/>
  <c r="Q16" i="38"/>
  <c r="W16" i="38" s="1"/>
  <c r="Q17" i="38"/>
  <c r="W17" i="38" s="1"/>
  <c r="Q18" i="38"/>
  <c r="W18" i="38" s="1"/>
  <c r="Q19" i="38"/>
  <c r="W19" i="38" s="1"/>
  <c r="Q20" i="38"/>
  <c r="W20" i="38" s="1"/>
  <c r="Q21" i="38"/>
  <c r="W21" i="38" s="1"/>
  <c r="Q22" i="38"/>
  <c r="W22" i="38" s="1"/>
  <c r="Q23" i="38"/>
  <c r="W23" i="38" s="1"/>
  <c r="Q24" i="38"/>
  <c r="W24" i="38" s="1"/>
  <c r="Q25" i="38"/>
  <c r="W25" i="38" s="1"/>
  <c r="Q26" i="38"/>
  <c r="W26" i="38" s="1"/>
  <c r="Q27" i="38"/>
  <c r="W27" i="38" s="1"/>
  <c r="Q28" i="38"/>
  <c r="W28" i="38" s="1"/>
  <c r="Q29" i="38"/>
  <c r="W29" i="38" s="1"/>
  <c r="Q30" i="38"/>
  <c r="W30" i="38" s="1"/>
  <c r="Q31" i="38"/>
  <c r="W31" i="38" s="1"/>
  <c r="Q32" i="38"/>
  <c r="W32" i="38" s="1"/>
  <c r="Q33" i="38"/>
  <c r="W33" i="38" s="1"/>
  <c r="Q34" i="38"/>
  <c r="W34" i="38" s="1"/>
  <c r="Q35" i="38"/>
  <c r="W35" i="38" s="1"/>
  <c r="Q36" i="38"/>
  <c r="W36" i="38" s="1"/>
  <c r="Q37" i="38"/>
  <c r="W37" i="38" s="1"/>
  <c r="Q38" i="38"/>
  <c r="W38" i="38" s="1"/>
  <c r="Q39" i="38"/>
  <c r="W39" i="38" s="1"/>
  <c r="Q40" i="38"/>
  <c r="W40" i="38" s="1"/>
  <c r="Q41" i="38"/>
  <c r="W41" i="38" s="1"/>
  <c r="Q42" i="38"/>
  <c r="W42" i="38" s="1"/>
  <c r="Q43" i="38"/>
  <c r="W43" i="38" s="1"/>
  <c r="Q44" i="38"/>
  <c r="W44" i="38" s="1"/>
  <c r="Q45" i="38"/>
  <c r="W45" i="38" s="1"/>
  <c r="Q46" i="38"/>
  <c r="W46" i="38" s="1"/>
  <c r="Q47" i="38"/>
  <c r="W47" i="38" s="1"/>
  <c r="Q48" i="38"/>
  <c r="W48" i="38" s="1"/>
  <c r="Q49" i="38"/>
  <c r="W49" i="38" s="1"/>
  <c r="Q50" i="38"/>
  <c r="W50" i="38" s="1"/>
  <c r="Q51" i="38"/>
  <c r="W51" i="38" s="1"/>
  <c r="Q52" i="38"/>
  <c r="W52" i="38" s="1"/>
  <c r="Q53" i="38"/>
  <c r="W53" i="38" s="1"/>
  <c r="Q54" i="38"/>
  <c r="W54" i="38" s="1"/>
  <c r="Q55" i="38"/>
  <c r="W55" i="38" s="1"/>
  <c r="Q56" i="38"/>
  <c r="W56" i="38" s="1"/>
  <c r="Q57" i="38"/>
  <c r="W57" i="38" s="1"/>
  <c r="Q58" i="38"/>
  <c r="W58" i="38" s="1"/>
  <c r="Q59" i="38"/>
  <c r="W59" i="38" s="1"/>
  <c r="Q60" i="38"/>
  <c r="W60" i="38" s="1"/>
  <c r="Q61" i="38"/>
  <c r="W61" i="38" s="1"/>
  <c r="Q62" i="38"/>
  <c r="W62" i="38" s="1"/>
  <c r="Q63" i="38"/>
  <c r="W63" i="38" s="1"/>
  <c r="Q64" i="38"/>
  <c r="W64" i="38" s="1"/>
  <c r="Q65" i="38"/>
  <c r="W65" i="38" s="1"/>
  <c r="Q66" i="38"/>
  <c r="W66" i="38" s="1"/>
  <c r="Q67" i="38"/>
  <c r="W67" i="38" s="1"/>
  <c r="Q68" i="38"/>
  <c r="W68" i="38" s="1"/>
  <c r="Q69" i="38"/>
  <c r="W69" i="38" s="1"/>
  <c r="Q70" i="38"/>
  <c r="W70" i="38" s="1"/>
  <c r="Q71" i="38"/>
  <c r="W71" i="38" s="1"/>
  <c r="Q72" i="38"/>
  <c r="W72" i="38" s="1"/>
  <c r="Q73" i="38"/>
  <c r="W73" i="38" s="1"/>
  <c r="Q74" i="38"/>
  <c r="W74" i="38" s="1"/>
  <c r="Q75" i="38"/>
  <c r="W75" i="38" s="1"/>
  <c r="Q76" i="38"/>
  <c r="W76" i="38" s="1"/>
  <c r="Q77" i="38"/>
  <c r="W77" i="38" s="1"/>
  <c r="Q78" i="38"/>
  <c r="W78" i="38" s="1"/>
  <c r="Q79" i="38"/>
  <c r="W79" i="38" s="1"/>
  <c r="Q80" i="38"/>
  <c r="W80" i="38" s="1"/>
  <c r="Q81" i="38"/>
  <c r="W81" i="38" s="1"/>
  <c r="Q82" i="38"/>
  <c r="W82" i="38" s="1"/>
  <c r="Q83" i="38"/>
  <c r="W83" i="38" s="1"/>
  <c r="Q84" i="38"/>
  <c r="W84" i="38" s="1"/>
  <c r="Q85" i="38"/>
  <c r="W85" i="38" s="1"/>
  <c r="Q86" i="38"/>
  <c r="W86" i="38" s="1"/>
  <c r="Q87" i="38"/>
  <c r="W87" i="38" s="1"/>
  <c r="Q88" i="38"/>
  <c r="W88" i="38" s="1"/>
  <c r="Q89" i="38"/>
  <c r="Q90" i="38"/>
  <c r="Q91" i="38"/>
  <c r="Q92" i="38"/>
  <c r="Q93" i="38"/>
  <c r="Q94" i="38"/>
  <c r="Q95" i="38"/>
  <c r="A14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Q523" i="46" l="1"/>
  <c r="B531" i="46" l="1"/>
  <c r="Q11" i="37" l="1"/>
  <c r="W11" i="37" s="1"/>
  <c r="Q12" i="37"/>
  <c r="W12" i="37" s="1"/>
  <c r="Q34" i="37"/>
  <c r="W34" i="37" s="1"/>
  <c r="Q35" i="37"/>
  <c r="W35" i="37" s="1"/>
  <c r="Q36" i="37"/>
  <c r="W36" i="37" s="1"/>
  <c r="Q37" i="37"/>
  <c r="W37" i="37" s="1"/>
  <c r="Q38" i="37"/>
  <c r="W38" i="37" s="1"/>
  <c r="Q39" i="37"/>
  <c r="W39" i="37" s="1"/>
  <c r="Q40" i="37"/>
  <c r="W40" i="37" s="1"/>
  <c r="Q41" i="37"/>
  <c r="W41" i="37" s="1"/>
  <c r="Q42" i="37"/>
  <c r="W42" i="37" s="1"/>
  <c r="Q43" i="37"/>
  <c r="W43" i="37" s="1"/>
  <c r="Q44" i="37"/>
  <c r="W44" i="37" s="1"/>
  <c r="Q45" i="37"/>
  <c r="W45" i="37" s="1"/>
  <c r="Q46" i="37"/>
  <c r="W46" i="37" s="1"/>
  <c r="Q47" i="37"/>
  <c r="W47" i="37" s="1"/>
  <c r="Q48" i="37"/>
  <c r="W48" i="37" s="1"/>
  <c r="Q49" i="37"/>
  <c r="W49" i="37" s="1"/>
  <c r="Q50" i="37"/>
  <c r="W50" i="37" s="1"/>
  <c r="Q51" i="37"/>
  <c r="W51" i="37" s="1"/>
  <c r="Q52" i="37"/>
  <c r="W52" i="37" s="1"/>
  <c r="Q53" i="37"/>
  <c r="W53" i="37" s="1"/>
  <c r="Q54" i="37"/>
  <c r="W54" i="37" s="1"/>
  <c r="Q55" i="37"/>
  <c r="W55" i="37" s="1"/>
  <c r="Q56" i="37"/>
  <c r="W56" i="37" s="1"/>
  <c r="Q57" i="37"/>
  <c r="W57" i="37" s="1"/>
  <c r="Q58" i="37"/>
  <c r="W58" i="37" s="1"/>
  <c r="Q59" i="37"/>
  <c r="W59" i="37" s="1"/>
  <c r="W34" i="49"/>
  <c r="W38" i="49"/>
  <c r="W42" i="49"/>
  <c r="Q11" i="49"/>
  <c r="W11" i="49" s="1"/>
  <c r="Q12" i="49"/>
  <c r="W12" i="49" s="1"/>
  <c r="Q13" i="49"/>
  <c r="W13" i="49" s="1"/>
  <c r="Q14" i="49"/>
  <c r="W14" i="49" s="1"/>
  <c r="Q15" i="49"/>
  <c r="W15" i="49" s="1"/>
  <c r="Q16" i="49"/>
  <c r="W16" i="49" s="1"/>
  <c r="Q17" i="49"/>
  <c r="W17" i="49" s="1"/>
  <c r="Q18" i="49"/>
  <c r="W18" i="49"/>
  <c r="Q19" i="49"/>
  <c r="W19" i="49" s="1"/>
  <c r="Q20" i="49"/>
  <c r="W20" i="49"/>
  <c r="Q21" i="49"/>
  <c r="W21" i="49" s="1"/>
  <c r="Q22" i="49"/>
  <c r="W22" i="49"/>
  <c r="Q23" i="49"/>
  <c r="W23" i="49" s="1"/>
  <c r="Q24" i="49"/>
  <c r="W24" i="49" s="1"/>
  <c r="Q25" i="49"/>
  <c r="W25" i="49" s="1"/>
  <c r="Q26" i="49"/>
  <c r="W26" i="49" s="1"/>
  <c r="Q27" i="49"/>
  <c r="W27" i="49" s="1"/>
  <c r="Q28" i="49"/>
  <c r="W28" i="49" s="1"/>
  <c r="Q29" i="49"/>
  <c r="W29" i="49" s="1"/>
  <c r="Q30" i="49"/>
  <c r="W30" i="49" s="1"/>
  <c r="Q31" i="49"/>
  <c r="W31" i="49" s="1"/>
  <c r="Q32" i="49"/>
  <c r="W32" i="49" s="1"/>
  <c r="Q33" i="49"/>
  <c r="W33" i="49" s="1"/>
  <c r="Q34" i="49"/>
  <c r="Q35" i="49"/>
  <c r="W35" i="49" s="1"/>
  <c r="Q36" i="49"/>
  <c r="W36" i="49" s="1"/>
  <c r="Q37" i="49"/>
  <c r="W37" i="49" s="1"/>
  <c r="Q38" i="49"/>
  <c r="Q39" i="49"/>
  <c r="W39" i="49" s="1"/>
  <c r="Q40" i="49"/>
  <c r="W40" i="49" s="1"/>
  <c r="Q41" i="49"/>
  <c r="W41" i="49" s="1"/>
  <c r="Q42" i="49"/>
  <c r="Q43" i="49"/>
  <c r="W43" i="49" s="1"/>
  <c r="Q44" i="49"/>
  <c r="W44" i="49" s="1"/>
  <c r="W94" i="38"/>
  <c r="W95" i="38"/>
  <c r="Q96" i="38"/>
  <c r="W96" i="38" s="1"/>
  <c r="B98" i="38"/>
  <c r="Q522" i="46"/>
  <c r="W522" i="46" s="1"/>
  <c r="W523" i="46"/>
  <c r="Q48" i="45"/>
  <c r="W48" i="45" s="1"/>
  <c r="Q49" i="45"/>
  <c r="W49" i="45" s="1"/>
  <c r="Q50" i="45"/>
  <c r="W50" i="45" s="1"/>
  <c r="Q51" i="45"/>
  <c r="W51" i="45" s="1"/>
  <c r="Q52" i="45"/>
  <c r="W52" i="45" s="1"/>
  <c r="Q53" i="45"/>
  <c r="W53" i="45"/>
  <c r="Q41" i="35"/>
  <c r="W41" i="35" s="1"/>
  <c r="Q42" i="35"/>
  <c r="W42" i="35" s="1"/>
  <c r="Q43" i="35"/>
  <c r="W43" i="35" s="1"/>
  <c r="Q44" i="35"/>
  <c r="W44" i="35" s="1"/>
  <c r="Q45" i="35"/>
  <c r="W45" i="35" s="1"/>
  <c r="Q46" i="35"/>
  <c r="W46" i="35" s="1"/>
  <c r="Q47" i="35"/>
  <c r="W47" i="35" s="1"/>
  <c r="Q48" i="35"/>
  <c r="W48" i="35" s="1"/>
  <c r="Q49" i="35"/>
  <c r="W49" i="35" s="1"/>
  <c r="Q50" i="35"/>
  <c r="W50" i="35" s="1"/>
  <c r="Q51" i="35"/>
  <c r="W51" i="35" s="1"/>
  <c r="Q52" i="35"/>
  <c r="W52" i="35" s="1"/>
  <c r="Q41" i="43"/>
  <c r="W41" i="43" s="1"/>
  <c r="Q42" i="43"/>
  <c r="W42" i="43" s="1"/>
  <c r="Q43" i="43"/>
  <c r="W43" i="43" s="1"/>
  <c r="Q44" i="43"/>
  <c r="W44" i="43" s="1"/>
  <c r="Q45" i="43"/>
  <c r="W45" i="43" s="1"/>
  <c r="Q46" i="43"/>
  <c r="W46" i="43" s="1"/>
  <c r="Q47" i="43"/>
  <c r="W47" i="43" s="1"/>
  <c r="Q48" i="43"/>
  <c r="W48" i="43" s="1"/>
  <c r="Q49" i="43"/>
  <c r="W49" i="43" s="1"/>
  <c r="Q50" i="43"/>
  <c r="W50" i="43" s="1"/>
  <c r="Q51" i="43"/>
  <c r="W51" i="43" s="1"/>
  <c r="Q52" i="43"/>
  <c r="W52" i="43" s="1"/>
  <c r="A9" i="43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Q41" i="40"/>
  <c r="W41" i="40" s="1"/>
  <c r="Q42" i="40"/>
  <c r="W42" i="40"/>
  <c r="Q43" i="40"/>
  <c r="W43" i="40" s="1"/>
  <c r="Q44" i="40"/>
  <c r="W44" i="40"/>
  <c r="Q45" i="40"/>
  <c r="W45" i="40" s="1"/>
  <c r="Q46" i="40"/>
  <c r="W46" i="40" s="1"/>
  <c r="Q47" i="40"/>
  <c r="W47" i="40" s="1"/>
  <c r="Q48" i="40"/>
  <c r="W48" i="40"/>
  <c r="Q49" i="40"/>
  <c r="W49" i="40" s="1"/>
  <c r="Q50" i="40"/>
  <c r="W50" i="40"/>
  <c r="Q51" i="40"/>
  <c r="W51" i="40" s="1"/>
  <c r="Q52" i="40"/>
  <c r="W52" i="40"/>
  <c r="Q53" i="40"/>
  <c r="W53" i="40" s="1"/>
  <c r="Q41" i="41"/>
  <c r="W41" i="41" s="1"/>
  <c r="Q42" i="41"/>
  <c r="W42" i="41" s="1"/>
  <c r="Q43" i="41"/>
  <c r="W43" i="41"/>
  <c r="Q44" i="41"/>
  <c r="W44" i="41" s="1"/>
  <c r="Q45" i="41"/>
  <c r="W45" i="41" s="1"/>
  <c r="Q46" i="41"/>
  <c r="W46" i="41" s="1"/>
  <c r="Q47" i="41"/>
  <c r="W47" i="41" s="1"/>
  <c r="Q48" i="41"/>
  <c r="W48" i="41"/>
  <c r="Q49" i="41"/>
  <c r="W49" i="41" s="1"/>
  <c r="Q50" i="41"/>
  <c r="W50" i="41" s="1"/>
  <c r="Q51" i="41"/>
  <c r="W51" i="41" s="1"/>
  <c r="Q52" i="41"/>
  <c r="W52" i="41" s="1"/>
  <c r="Q53" i="41"/>
  <c r="W53" i="41" s="1"/>
  <c r="Q41" i="44"/>
  <c r="W41" i="44" s="1"/>
  <c r="Q42" i="44"/>
  <c r="W42" i="44" s="1"/>
  <c r="Q43" i="44"/>
  <c r="W43" i="44"/>
  <c r="Q44" i="44"/>
  <c r="W44" i="44" s="1"/>
  <c r="Q45" i="44"/>
  <c r="W45" i="44" s="1"/>
  <c r="Q46" i="44"/>
  <c r="W46" i="44" s="1"/>
  <c r="Q47" i="44"/>
  <c r="W47" i="44" s="1"/>
  <c r="Q48" i="44"/>
  <c r="W48" i="44" s="1"/>
  <c r="Q49" i="44"/>
  <c r="W49" i="44" s="1"/>
  <c r="Q50" i="44"/>
  <c r="W50" i="44" s="1"/>
  <c r="Q51" i="44"/>
  <c r="W51" i="44"/>
  <c r="Q52" i="44"/>
  <c r="W52" i="44" s="1"/>
  <c r="Q53" i="44"/>
  <c r="W53" i="44" s="1"/>
  <c r="Q41" i="42"/>
  <c r="W41" i="42" s="1"/>
  <c r="Q42" i="42"/>
  <c r="W42" i="42"/>
  <c r="Q43" i="42"/>
  <c r="W43" i="42" s="1"/>
  <c r="Q44" i="42"/>
  <c r="W44" i="42" s="1"/>
  <c r="Q45" i="42"/>
  <c r="W45" i="42" s="1"/>
  <c r="Q46" i="42"/>
  <c r="W46" i="42" s="1"/>
  <c r="Q47" i="42"/>
  <c r="W47" i="42" s="1"/>
  <c r="Q48" i="42"/>
  <c r="W48" i="42" s="1"/>
  <c r="Q49" i="42"/>
  <c r="W49" i="42" s="1"/>
  <c r="Q50" i="42"/>
  <c r="W50" i="42" s="1"/>
  <c r="Q51" i="42"/>
  <c r="W51" i="42" s="1"/>
  <c r="Q52" i="42"/>
  <c r="W52" i="42" s="1"/>
  <c r="Q53" i="42"/>
  <c r="W53" i="42" s="1"/>
  <c r="Q41" i="45"/>
  <c r="W41" i="45"/>
  <c r="Q42" i="45"/>
  <c r="W42" i="45" s="1"/>
  <c r="Q43" i="45"/>
  <c r="W43" i="45" s="1"/>
  <c r="Q44" i="45"/>
  <c r="W44" i="45" s="1"/>
  <c r="Q45" i="45"/>
  <c r="W45" i="45" s="1"/>
  <c r="Q46" i="45"/>
  <c r="W46" i="45" s="1"/>
  <c r="Q47" i="45"/>
  <c r="W47" i="45" s="1"/>
  <c r="Q41" i="47"/>
  <c r="W41" i="47" s="1"/>
  <c r="Q42" i="47"/>
  <c r="W42" i="47"/>
  <c r="Q43" i="47"/>
  <c r="W43" i="47" s="1"/>
  <c r="Q44" i="47"/>
  <c r="W44" i="47" s="1"/>
  <c r="Q45" i="47"/>
  <c r="W45" i="47" s="1"/>
  <c r="Q46" i="47"/>
  <c r="W46" i="47" s="1"/>
  <c r="Q47" i="47"/>
  <c r="W47" i="47" s="1"/>
  <c r="Q48" i="47"/>
  <c r="W48" i="47" s="1"/>
  <c r="Q49" i="47"/>
  <c r="W49" i="47" s="1"/>
  <c r="Q50" i="47"/>
  <c r="W50" i="47"/>
  <c r="Q51" i="47"/>
  <c r="W51" i="47" s="1"/>
  <c r="Q52" i="47"/>
  <c r="W52" i="47" s="1"/>
  <c r="Q53" i="47"/>
  <c r="W53" i="47" s="1"/>
  <c r="Q41" i="48"/>
  <c r="W41" i="48" s="1"/>
  <c r="Q42" i="48"/>
  <c r="W42" i="48" s="1"/>
  <c r="Q43" i="48"/>
  <c r="W43" i="48" s="1"/>
  <c r="Q44" i="48"/>
  <c r="W44" i="48" s="1"/>
  <c r="Q45" i="48"/>
  <c r="W45" i="48" s="1"/>
  <c r="Q46" i="48"/>
  <c r="W46" i="48" s="1"/>
  <c r="Q47" i="48"/>
  <c r="W47" i="48" s="1"/>
  <c r="Q48" i="48"/>
  <c r="W48" i="48" s="1"/>
  <c r="Q49" i="48"/>
  <c r="W49" i="48" s="1"/>
  <c r="Q50" i="48"/>
  <c r="W50" i="48" s="1"/>
  <c r="Q51" i="48"/>
  <c r="W51" i="48" s="1"/>
  <c r="Q52" i="48"/>
  <c r="W52" i="48" s="1"/>
  <c r="Q53" i="48"/>
  <c r="W53" i="48"/>
  <c r="J53" i="43"/>
  <c r="L53" i="43"/>
  <c r="N53" i="43"/>
  <c r="K53" i="43"/>
  <c r="E18" i="50" s="1"/>
  <c r="E17" i="50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161" i="46" s="1"/>
  <c r="A162" i="46" s="1"/>
  <c r="A163" i="46" s="1"/>
  <c r="A164" i="46" s="1"/>
  <c r="A165" i="46" s="1"/>
  <c r="A166" i="46" s="1"/>
  <c r="A167" i="46" s="1"/>
  <c r="A168" i="46" s="1"/>
  <c r="A169" i="46" s="1"/>
  <c r="A170" i="46" s="1"/>
  <c r="A171" i="46" s="1"/>
  <c r="A172" i="46" s="1"/>
  <c r="A173" i="46" s="1"/>
  <c r="A174" i="46" s="1"/>
  <c r="A175" i="46" s="1"/>
  <c r="A176" i="46" s="1"/>
  <c r="A177" i="46" s="1"/>
  <c r="A178" i="46" s="1"/>
  <c r="A179" i="46" s="1"/>
  <c r="A180" i="46" s="1"/>
  <c r="A181" i="46" s="1"/>
  <c r="A182" i="46" s="1"/>
  <c r="A183" i="46" s="1"/>
  <c r="A184" i="46" s="1"/>
  <c r="A185" i="46" s="1"/>
  <c r="A186" i="46" s="1"/>
  <c r="A187" i="46" s="1"/>
  <c r="A188" i="46" s="1"/>
  <c r="A189" i="46" s="1"/>
  <c r="A190" i="46" s="1"/>
  <c r="A191" i="46" s="1"/>
  <c r="A192" i="46" s="1"/>
  <c r="A193" i="46" s="1"/>
  <c r="A194" i="46" s="1"/>
  <c r="A195" i="46" s="1"/>
  <c r="A196" i="46" s="1"/>
  <c r="A197" i="46" s="1"/>
  <c r="A198" i="46" s="1"/>
  <c r="A199" i="46" s="1"/>
  <c r="A200" i="46" s="1"/>
  <c r="A201" i="46" s="1"/>
  <c r="A202" i="46" s="1"/>
  <c r="A203" i="46" s="1"/>
  <c r="A204" i="46" s="1"/>
  <c r="A205" i="46" s="1"/>
  <c r="A206" i="46" s="1"/>
  <c r="A207" i="46" s="1"/>
  <c r="A208" i="46" s="1"/>
  <c r="A209" i="46" s="1"/>
  <c r="A210" i="46" s="1"/>
  <c r="A211" i="46" s="1"/>
  <c r="A212" i="46" s="1"/>
  <c r="A213" i="46" s="1"/>
  <c r="A214" i="46" s="1"/>
  <c r="A215" i="46" s="1"/>
  <c r="A216" i="46" s="1"/>
  <c r="A217" i="46" s="1"/>
  <c r="A218" i="46" s="1"/>
  <c r="A219" i="46" s="1"/>
  <c r="A220" i="46" s="1"/>
  <c r="A221" i="46" s="1"/>
  <c r="A222" i="46" s="1"/>
  <c r="A223" i="46" s="1"/>
  <c r="A224" i="46" s="1"/>
  <c r="A225" i="46" s="1"/>
  <c r="A226" i="46" s="1"/>
  <c r="A227" i="46" s="1"/>
  <c r="A228" i="46" s="1"/>
  <c r="A229" i="46" s="1"/>
  <c r="A230" i="46" s="1"/>
  <c r="A231" i="46" s="1"/>
  <c r="A232" i="46" s="1"/>
  <c r="A233" i="46" s="1"/>
  <c r="A234" i="46" s="1"/>
  <c r="A235" i="46" s="1"/>
  <c r="A236" i="46" s="1"/>
  <c r="A237" i="46" s="1"/>
  <c r="A238" i="46" s="1"/>
  <c r="A239" i="46" s="1"/>
  <c r="A240" i="46" s="1"/>
  <c r="A241" i="46" s="1"/>
  <c r="A242" i="46" s="1"/>
  <c r="A243" i="46" s="1"/>
  <c r="A244" i="46" s="1"/>
  <c r="A245" i="46" s="1"/>
  <c r="A246" i="46" s="1"/>
  <c r="A247" i="46" s="1"/>
  <c r="A248" i="46" s="1"/>
  <c r="A249" i="46" s="1"/>
  <c r="A250" i="46" s="1"/>
  <c r="A251" i="46" s="1"/>
  <c r="A252" i="46" s="1"/>
  <c r="A253" i="46" s="1"/>
  <c r="A254" i="46" s="1"/>
  <c r="A255" i="46" s="1"/>
  <c r="A256" i="46" s="1"/>
  <c r="A257" i="46" s="1"/>
  <c r="A258" i="46" s="1"/>
  <c r="A259" i="46" s="1"/>
  <c r="A260" i="46" s="1"/>
  <c r="A261" i="46" s="1"/>
  <c r="A262" i="46" s="1"/>
  <c r="A263" i="46" s="1"/>
  <c r="A264" i="46" s="1"/>
  <c r="A265" i="46" s="1"/>
  <c r="A266" i="46" s="1"/>
  <c r="A267" i="46" s="1"/>
  <c r="A268" i="46" s="1"/>
  <c r="A269" i="46" s="1"/>
  <c r="A270" i="46" s="1"/>
  <c r="A271" i="46" s="1"/>
  <c r="A272" i="46" s="1"/>
  <c r="A273" i="46" s="1"/>
  <c r="A274" i="46" s="1"/>
  <c r="A275" i="46" s="1"/>
  <c r="A276" i="46" s="1"/>
  <c r="A277" i="46" s="1"/>
  <c r="A278" i="46" s="1"/>
  <c r="A279" i="46" s="1"/>
  <c r="A280" i="46" s="1"/>
  <c r="A281" i="46" s="1"/>
  <c r="A282" i="46" s="1"/>
  <c r="A283" i="46" s="1"/>
  <c r="A284" i="46" s="1"/>
  <c r="A285" i="46" s="1"/>
  <c r="A286" i="46" s="1"/>
  <c r="A287" i="46" s="1"/>
  <c r="A288" i="46" s="1"/>
  <c r="A289" i="46" s="1"/>
  <c r="A290" i="46" s="1"/>
  <c r="A291" i="46" s="1"/>
  <c r="A292" i="46" s="1"/>
  <c r="A293" i="46" s="1"/>
  <c r="A294" i="46" s="1"/>
  <c r="A295" i="46" s="1"/>
  <c r="A296" i="46" s="1"/>
  <c r="A297" i="46" s="1"/>
  <c r="A298" i="46" s="1"/>
  <c r="A299" i="46" s="1"/>
  <c r="A300" i="46" s="1"/>
  <c r="A301" i="46" s="1"/>
  <c r="A302" i="46" s="1"/>
  <c r="A303" i="46" s="1"/>
  <c r="A304" i="46" s="1"/>
  <c r="A305" i="46" s="1"/>
  <c r="A306" i="46" s="1"/>
  <c r="A307" i="46" s="1"/>
  <c r="A308" i="46" s="1"/>
  <c r="A309" i="46" s="1"/>
  <c r="A310" i="46" s="1"/>
  <c r="A311" i="46" s="1"/>
  <c r="A312" i="46" s="1"/>
  <c r="A313" i="46" s="1"/>
  <c r="A314" i="46" s="1"/>
  <c r="A315" i="46" s="1"/>
  <c r="A316" i="46" s="1"/>
  <c r="A317" i="46" s="1"/>
  <c r="A318" i="46" s="1"/>
  <c r="A319" i="46" s="1"/>
  <c r="A320" i="46" s="1"/>
  <c r="A321" i="46" s="1"/>
  <c r="A322" i="46" s="1"/>
  <c r="A323" i="46" s="1"/>
  <c r="A324" i="46" s="1"/>
  <c r="A325" i="46" s="1"/>
  <c r="A326" i="46" s="1"/>
  <c r="A327" i="46" s="1"/>
  <c r="A328" i="46" s="1"/>
  <c r="A329" i="46" s="1"/>
  <c r="A330" i="46" s="1"/>
  <c r="A331" i="46" s="1"/>
  <c r="A332" i="46" s="1"/>
  <c r="A333" i="46" s="1"/>
  <c r="A334" i="46" s="1"/>
  <c r="A335" i="46" s="1"/>
  <c r="A336" i="46" s="1"/>
  <c r="A337" i="46" s="1"/>
  <c r="A338" i="46" s="1"/>
  <c r="A339" i="46" s="1"/>
  <c r="A340" i="46" s="1"/>
  <c r="A341" i="46" s="1"/>
  <c r="A342" i="46" s="1"/>
  <c r="A343" i="46" s="1"/>
  <c r="A344" i="46" s="1"/>
  <c r="A345" i="46" s="1"/>
  <c r="A346" i="46" s="1"/>
  <c r="A347" i="46" s="1"/>
  <c r="A348" i="46" s="1"/>
  <c r="A349" i="46" s="1"/>
  <c r="A350" i="46" s="1"/>
  <c r="A351" i="46" s="1"/>
  <c r="A352" i="46" s="1"/>
  <c r="A353" i="46" s="1"/>
  <c r="A354" i="46" s="1"/>
  <c r="A355" i="46" s="1"/>
  <c r="A356" i="46" s="1"/>
  <c r="A357" i="46" s="1"/>
  <c r="A358" i="46" s="1"/>
  <c r="A359" i="46" s="1"/>
  <c r="A360" i="46" s="1"/>
  <c r="A361" i="46" s="1"/>
  <c r="A362" i="46" s="1"/>
  <c r="A363" i="46" s="1"/>
  <c r="A364" i="46" s="1"/>
  <c r="A365" i="46" s="1"/>
  <c r="A366" i="46" s="1"/>
  <c r="A367" i="46" s="1"/>
  <c r="A368" i="46" s="1"/>
  <c r="A369" i="46" s="1"/>
  <c r="A370" i="46" s="1"/>
  <c r="A371" i="46" s="1"/>
  <c r="A372" i="46" s="1"/>
  <c r="A373" i="46" s="1"/>
  <c r="A374" i="46" s="1"/>
  <c r="A375" i="46" s="1"/>
  <c r="A376" i="46" s="1"/>
  <c r="A377" i="46" s="1"/>
  <c r="A378" i="46" s="1"/>
  <c r="A379" i="46" s="1"/>
  <c r="A380" i="46" s="1"/>
  <c r="A381" i="46" s="1"/>
  <c r="A382" i="46" s="1"/>
  <c r="A383" i="46" s="1"/>
  <c r="A384" i="46" s="1"/>
  <c r="A385" i="46" s="1"/>
  <c r="A386" i="46" s="1"/>
  <c r="A387" i="46" s="1"/>
  <c r="A388" i="46" s="1"/>
  <c r="A389" i="46" s="1"/>
  <c r="A390" i="46" s="1"/>
  <c r="A391" i="46" s="1"/>
  <c r="A392" i="46" s="1"/>
  <c r="A393" i="46" s="1"/>
  <c r="A394" i="46" s="1"/>
  <c r="A395" i="46" s="1"/>
  <c r="A396" i="46" s="1"/>
  <c r="A397" i="46" s="1"/>
  <c r="A398" i="46" s="1"/>
  <c r="A399" i="46" s="1"/>
  <c r="A400" i="46" s="1"/>
  <c r="A401" i="46" s="1"/>
  <c r="A402" i="46" s="1"/>
  <c r="A403" i="46" s="1"/>
  <c r="A404" i="46" s="1"/>
  <c r="A405" i="46" s="1"/>
  <c r="A406" i="46" s="1"/>
  <c r="A407" i="46" s="1"/>
  <c r="A408" i="46" s="1"/>
  <c r="A409" i="46" s="1"/>
  <c r="A410" i="46" s="1"/>
  <c r="A411" i="46" s="1"/>
  <c r="A412" i="46" s="1"/>
  <c r="A413" i="46" s="1"/>
  <c r="A414" i="46" s="1"/>
  <c r="A415" i="46" s="1"/>
  <c r="A416" i="46" s="1"/>
  <c r="A417" i="46" s="1"/>
  <c r="A418" i="46" s="1"/>
  <c r="A419" i="46" s="1"/>
  <c r="A420" i="46" s="1"/>
  <c r="A421" i="46" s="1"/>
  <c r="A422" i="46" s="1"/>
  <c r="A423" i="46" s="1"/>
  <c r="A424" i="46" s="1"/>
  <c r="A425" i="46" s="1"/>
  <c r="A426" i="46" s="1"/>
  <c r="A427" i="46" s="1"/>
  <c r="A428" i="46" s="1"/>
  <c r="A429" i="46" s="1"/>
  <c r="A430" i="46" s="1"/>
  <c r="A431" i="46" s="1"/>
  <c r="A432" i="46" s="1"/>
  <c r="A433" i="46" s="1"/>
  <c r="A434" i="46" s="1"/>
  <c r="A435" i="46" s="1"/>
  <c r="A436" i="46" s="1"/>
  <c r="A437" i="46" s="1"/>
  <c r="A438" i="46" s="1"/>
  <c r="A439" i="46" s="1"/>
  <c r="A440" i="46" s="1"/>
  <c r="A441" i="46" s="1"/>
  <c r="A442" i="46" s="1"/>
  <c r="A443" i="46" s="1"/>
  <c r="A444" i="46" s="1"/>
  <c r="A445" i="46" s="1"/>
  <c r="A446" i="46" s="1"/>
  <c r="A447" i="46" s="1"/>
  <c r="A448" i="46" s="1"/>
  <c r="A449" i="46" s="1"/>
  <c r="A450" i="46" s="1"/>
  <c r="A451" i="46" s="1"/>
  <c r="A452" i="46" s="1"/>
  <c r="A453" i="46" s="1"/>
  <c r="A454" i="46" s="1"/>
  <c r="A455" i="46" s="1"/>
  <c r="A456" i="46" s="1"/>
  <c r="A457" i="46" s="1"/>
  <c r="A458" i="46" s="1"/>
  <c r="A459" i="46" s="1"/>
  <c r="A460" i="46" s="1"/>
  <c r="A461" i="46" s="1"/>
  <c r="A462" i="46" s="1"/>
  <c r="A463" i="46" s="1"/>
  <c r="A464" i="46" s="1"/>
  <c r="A465" i="46" s="1"/>
  <c r="A466" i="46" s="1"/>
  <c r="A467" i="46" s="1"/>
  <c r="A468" i="46" s="1"/>
  <c r="A469" i="46" s="1"/>
  <c r="A470" i="46" s="1"/>
  <c r="A471" i="46" s="1"/>
  <c r="A472" i="46" s="1"/>
  <c r="A473" i="46" s="1"/>
  <c r="A474" i="46" s="1"/>
  <c r="A475" i="46" s="1"/>
  <c r="A476" i="46" s="1"/>
  <c r="A477" i="46" s="1"/>
  <c r="A478" i="46" s="1"/>
  <c r="A479" i="46" s="1"/>
  <c r="A480" i="46" s="1"/>
  <c r="A481" i="46" s="1"/>
  <c r="A482" i="46" s="1"/>
  <c r="A483" i="46" s="1"/>
  <c r="A484" i="46" s="1"/>
  <c r="A485" i="46" s="1"/>
  <c r="A486" i="46" s="1"/>
  <c r="A487" i="46" s="1"/>
  <c r="A488" i="46" s="1"/>
  <c r="A489" i="46" s="1"/>
  <c r="A490" i="46" s="1"/>
  <c r="A491" i="46" s="1"/>
  <c r="A492" i="46" s="1"/>
  <c r="A493" i="46" s="1"/>
  <c r="A494" i="46" s="1"/>
  <c r="A495" i="46" s="1"/>
  <c r="A496" i="46" s="1"/>
  <c r="A497" i="46" s="1"/>
  <c r="A498" i="46" s="1"/>
  <c r="A499" i="46" s="1"/>
  <c r="A500" i="46" s="1"/>
  <c r="A501" i="46" s="1"/>
  <c r="A502" i="46" s="1"/>
  <c r="A503" i="46" s="1"/>
  <c r="A504" i="46" s="1"/>
  <c r="A505" i="46" s="1"/>
  <c r="A506" i="46" s="1"/>
  <c r="A507" i="46" s="1"/>
  <c r="A508" i="46" s="1"/>
  <c r="A509" i="46" s="1"/>
  <c r="A510" i="46" s="1"/>
  <c r="A511" i="46" s="1"/>
  <c r="A512" i="46" s="1"/>
  <c r="A513" i="46" s="1"/>
  <c r="A514" i="46" s="1"/>
  <c r="A515" i="46" s="1"/>
  <c r="A516" i="46" s="1"/>
  <c r="A517" i="46" s="1"/>
  <c r="A518" i="46" s="1"/>
  <c r="A519" i="46" s="1"/>
  <c r="A520" i="46" s="1"/>
  <c r="A521" i="46" s="1"/>
  <c r="A522" i="46" s="1"/>
  <c r="A523" i="46" s="1"/>
  <c r="A524" i="46" s="1"/>
  <c r="A525" i="46" s="1"/>
  <c r="A526" i="46" s="1"/>
  <c r="A527" i="46" s="1"/>
  <c r="A528" i="46" s="1"/>
  <c r="A529" i="46" s="1"/>
  <c r="E20" i="50"/>
  <c r="F20" i="50"/>
  <c r="O530" i="46"/>
  <c r="U20" i="50" s="1"/>
  <c r="P530" i="46"/>
  <c r="A9" i="47"/>
  <c r="A10" i="47" s="1"/>
  <c r="A11" i="47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G54" i="48"/>
  <c r="H54" i="48"/>
  <c r="I54" i="48"/>
  <c r="J54" i="48"/>
  <c r="K54" i="48"/>
  <c r="E10" i="50" s="1"/>
  <c r="L54" i="48"/>
  <c r="M54" i="48"/>
  <c r="N54" i="48"/>
  <c r="O54" i="48"/>
  <c r="P54" i="48"/>
  <c r="G54" i="47"/>
  <c r="H54" i="47"/>
  <c r="D11" i="50" s="1"/>
  <c r="I54" i="47"/>
  <c r="V11" i="50" s="1"/>
  <c r="W11" i="50" s="1"/>
  <c r="J54" i="47"/>
  <c r="K54" i="47"/>
  <c r="E11" i="50"/>
  <c r="L54" i="47"/>
  <c r="M54" i="47"/>
  <c r="N54" i="47"/>
  <c r="O54" i="47"/>
  <c r="U11" i="50" s="1"/>
  <c r="P54" i="47"/>
  <c r="G54" i="45"/>
  <c r="H54" i="45"/>
  <c r="I54" i="45"/>
  <c r="D12" i="50" s="1"/>
  <c r="J54" i="45"/>
  <c r="K54" i="45"/>
  <c r="E12" i="50" s="1"/>
  <c r="L54" i="45"/>
  <c r="M54" i="45"/>
  <c r="N54" i="45"/>
  <c r="O54" i="45"/>
  <c r="P54" i="45"/>
  <c r="G54" i="42"/>
  <c r="H54" i="42"/>
  <c r="I54" i="42"/>
  <c r="J54" i="42"/>
  <c r="K54" i="42"/>
  <c r="E13" i="50" s="1"/>
  <c r="L54" i="42"/>
  <c r="G13" i="50" s="1"/>
  <c r="M54" i="42"/>
  <c r="F13" i="50" s="1"/>
  <c r="N54" i="42"/>
  <c r="O54" i="42"/>
  <c r="P54" i="42"/>
  <c r="G54" i="44"/>
  <c r="D14" i="50" s="1"/>
  <c r="H54" i="44"/>
  <c r="V14" i="50" s="1"/>
  <c r="I54" i="44"/>
  <c r="J54" i="44"/>
  <c r="K54" i="44"/>
  <c r="E14" i="50" s="1"/>
  <c r="L54" i="44"/>
  <c r="M54" i="44"/>
  <c r="F14" i="50" s="1"/>
  <c r="N54" i="44"/>
  <c r="G14" i="50" s="1"/>
  <c r="O54" i="44"/>
  <c r="P54" i="44"/>
  <c r="G54" i="41"/>
  <c r="H54" i="41"/>
  <c r="I54" i="41"/>
  <c r="J54" i="41"/>
  <c r="K54" i="41"/>
  <c r="E15" i="50" s="1"/>
  <c r="L54" i="41"/>
  <c r="M54" i="41"/>
  <c r="F15" i="50" s="1"/>
  <c r="N54" i="41"/>
  <c r="O54" i="41"/>
  <c r="P54" i="41"/>
  <c r="G54" i="40"/>
  <c r="H54" i="40"/>
  <c r="V16" i="50" s="1"/>
  <c r="I54" i="40"/>
  <c r="J54" i="40"/>
  <c r="K54" i="40"/>
  <c r="E16" i="50" s="1"/>
  <c r="L54" i="40"/>
  <c r="M54" i="40"/>
  <c r="F16" i="50" s="1"/>
  <c r="N54" i="40"/>
  <c r="O54" i="40"/>
  <c r="P54" i="40"/>
  <c r="U17" i="50"/>
  <c r="G53" i="43"/>
  <c r="H53" i="43"/>
  <c r="I53" i="43"/>
  <c r="M53" i="43"/>
  <c r="F18" i="50" s="1"/>
  <c r="O53" i="43"/>
  <c r="P53" i="43"/>
  <c r="G97" i="38"/>
  <c r="U19" i="50" s="1"/>
  <c r="H97" i="38"/>
  <c r="I97" i="38"/>
  <c r="J97" i="38"/>
  <c r="K97" i="38"/>
  <c r="E19" i="50" s="1"/>
  <c r="L97" i="38"/>
  <c r="M97" i="38"/>
  <c r="F19" i="50" s="1"/>
  <c r="N97" i="38"/>
  <c r="O97" i="38"/>
  <c r="P97" i="38"/>
  <c r="G62" i="37"/>
  <c r="H62" i="37"/>
  <c r="I62" i="37"/>
  <c r="J62" i="37"/>
  <c r="K62" i="37"/>
  <c r="E21" i="50" s="1"/>
  <c r="L62" i="37"/>
  <c r="M62" i="37"/>
  <c r="F21" i="50" s="1"/>
  <c r="N62" i="37"/>
  <c r="O62" i="37"/>
  <c r="P62" i="37"/>
  <c r="G53" i="49"/>
  <c r="D22" i="50" s="1"/>
  <c r="H53" i="49"/>
  <c r="I53" i="49"/>
  <c r="J53" i="49"/>
  <c r="K53" i="49"/>
  <c r="E22" i="50" s="1"/>
  <c r="L53" i="49"/>
  <c r="M53" i="49"/>
  <c r="F22" i="50" s="1"/>
  <c r="N53" i="49"/>
  <c r="O53" i="49"/>
  <c r="P53" i="49"/>
  <c r="V23" i="50"/>
  <c r="O85" i="35"/>
  <c r="P85" i="35"/>
  <c r="H28" i="6"/>
  <c r="J28" i="6"/>
  <c r="L28" i="6" s="1"/>
  <c r="H29" i="6"/>
  <c r="J29" i="6"/>
  <c r="H30" i="6"/>
  <c r="J30" i="6" s="1"/>
  <c r="L30" i="6" s="1"/>
  <c r="H31" i="6"/>
  <c r="J31" i="6" s="1"/>
  <c r="L31" i="6" s="1"/>
  <c r="H32" i="6"/>
  <c r="J32" i="6"/>
  <c r="L32" i="6" s="1"/>
  <c r="H33" i="6"/>
  <c r="J33" i="6"/>
  <c r="L33" i="6" s="1"/>
  <c r="H34" i="6"/>
  <c r="J34" i="6"/>
  <c r="L34" i="6" s="1"/>
  <c r="H35" i="6"/>
  <c r="J35" i="6" s="1"/>
  <c r="L35" i="6" s="1"/>
  <c r="H36" i="6"/>
  <c r="J36" i="6"/>
  <c r="H37" i="6"/>
  <c r="J37" i="6" s="1"/>
  <c r="L37" i="6" s="1"/>
  <c r="H38" i="6"/>
  <c r="J38" i="6" s="1"/>
  <c r="L38" i="6" s="1"/>
  <c r="H39" i="6"/>
  <c r="J39" i="6" s="1"/>
  <c r="L39" i="6" s="1"/>
  <c r="H40" i="6"/>
  <c r="J40" i="6" s="1"/>
  <c r="L40" i="6" s="1"/>
  <c r="H41" i="6"/>
  <c r="J41" i="6" s="1"/>
  <c r="L41" i="6" s="1"/>
  <c r="H42" i="6"/>
  <c r="J42" i="6" s="1"/>
  <c r="L42" i="6" s="1"/>
  <c r="H43" i="6"/>
  <c r="J43" i="6" s="1"/>
  <c r="L43" i="6" s="1"/>
  <c r="H44" i="6"/>
  <c r="J44" i="6" s="1"/>
  <c r="H45" i="6"/>
  <c r="J45" i="6" s="1"/>
  <c r="L45" i="6" s="1"/>
  <c r="H46" i="6"/>
  <c r="J46" i="6" s="1"/>
  <c r="L46" i="6" s="1"/>
  <c r="H47" i="6"/>
  <c r="J47" i="6" s="1"/>
  <c r="L47" i="6" s="1"/>
  <c r="H48" i="6"/>
  <c r="J48" i="6" s="1"/>
  <c r="L48" i="6" s="1"/>
  <c r="H49" i="6"/>
  <c r="J49" i="6" s="1"/>
  <c r="L49" i="6" s="1"/>
  <c r="H50" i="6"/>
  <c r="J50" i="6" s="1"/>
  <c r="L50" i="6" s="1"/>
  <c r="H51" i="6"/>
  <c r="J51" i="6" s="1"/>
  <c r="L51" i="6" s="1"/>
  <c r="H52" i="6"/>
  <c r="J52" i="6" s="1"/>
  <c r="L52" i="6" s="1"/>
  <c r="H53" i="6"/>
  <c r="J53" i="6" s="1"/>
  <c r="L53" i="6" s="1"/>
  <c r="H54" i="6"/>
  <c r="J54" i="6" s="1"/>
  <c r="L54" i="6" s="1"/>
  <c r="H55" i="6"/>
  <c r="J55" i="6"/>
  <c r="H56" i="6"/>
  <c r="J56" i="6" s="1"/>
  <c r="H59" i="6"/>
  <c r="H60" i="6"/>
  <c r="J60" i="6" s="1"/>
  <c r="L60" i="6" s="1"/>
  <c r="H61" i="6"/>
  <c r="J61" i="6" s="1"/>
  <c r="L61" i="6" s="1"/>
  <c r="R54" i="48"/>
  <c r="K8" i="6" s="1"/>
  <c r="R54" i="47"/>
  <c r="R54" i="45"/>
  <c r="R57" i="45" s="1"/>
  <c r="K10" i="6"/>
  <c r="R54" i="42"/>
  <c r="K11" i="6" s="1"/>
  <c r="R54" i="44"/>
  <c r="K12" i="6" s="1"/>
  <c r="R54" i="41"/>
  <c r="R54" i="40"/>
  <c r="K14" i="6"/>
  <c r="K15" i="6"/>
  <c r="R53" i="43"/>
  <c r="R97" i="38"/>
  <c r="K18" i="6"/>
  <c r="R62" i="37"/>
  <c r="J21" i="50" s="1"/>
  <c r="R53" i="49"/>
  <c r="K20" i="6" s="1"/>
  <c r="K57" i="6"/>
  <c r="K62" i="6"/>
  <c r="Q20" i="48"/>
  <c r="W20" i="48" s="1"/>
  <c r="Q9" i="48"/>
  <c r="W9" i="48" s="1"/>
  <c r="Q36" i="48"/>
  <c r="W36" i="48" s="1"/>
  <c r="Q35" i="48"/>
  <c r="W35" i="48" s="1"/>
  <c r="Q8" i="48"/>
  <c r="W8" i="48" s="1"/>
  <c r="Q10" i="48"/>
  <c r="W10" i="48" s="1"/>
  <c r="Q11" i="48"/>
  <c r="W11" i="48" s="1"/>
  <c r="Q12" i="48"/>
  <c r="W12" i="48" s="1"/>
  <c r="Q13" i="48"/>
  <c r="W13" i="48" s="1"/>
  <c r="Q14" i="48"/>
  <c r="W14" i="48" s="1"/>
  <c r="Q15" i="48"/>
  <c r="W15" i="48" s="1"/>
  <c r="Q16" i="48"/>
  <c r="W16" i="48" s="1"/>
  <c r="Q17" i="48"/>
  <c r="W17" i="48" s="1"/>
  <c r="Q18" i="48"/>
  <c r="W18" i="48" s="1"/>
  <c r="Q19" i="48"/>
  <c r="W19" i="48" s="1"/>
  <c r="Q21" i="48"/>
  <c r="W21" i="48" s="1"/>
  <c r="Q22" i="48"/>
  <c r="W22" i="48" s="1"/>
  <c r="Q23" i="48"/>
  <c r="W23" i="48" s="1"/>
  <c r="Q24" i="48"/>
  <c r="W24" i="48" s="1"/>
  <c r="Q25" i="48"/>
  <c r="W25" i="48" s="1"/>
  <c r="Q26" i="48"/>
  <c r="W26" i="48" s="1"/>
  <c r="Q27" i="48"/>
  <c r="W27" i="48" s="1"/>
  <c r="Q28" i="48"/>
  <c r="W28" i="48" s="1"/>
  <c r="Q29" i="48"/>
  <c r="W29" i="48" s="1"/>
  <c r="Q30" i="48"/>
  <c r="W30" i="48" s="1"/>
  <c r="Q31" i="48"/>
  <c r="W31" i="48" s="1"/>
  <c r="Q32" i="48"/>
  <c r="W32" i="48" s="1"/>
  <c r="Q33" i="48"/>
  <c r="W33" i="48" s="1"/>
  <c r="Q34" i="48"/>
  <c r="W34" i="48" s="1"/>
  <c r="Q37" i="48"/>
  <c r="W37" i="48" s="1"/>
  <c r="Q38" i="48"/>
  <c r="W38" i="48" s="1"/>
  <c r="Q39" i="48"/>
  <c r="W39" i="48" s="1"/>
  <c r="Q40" i="48"/>
  <c r="W40" i="48" s="1"/>
  <c r="A2" i="48"/>
  <c r="A4" i="48"/>
  <c r="A9" i="48"/>
  <c r="A10" i="48"/>
  <c r="A11" i="48" s="1"/>
  <c r="A12" i="48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B55" i="48"/>
  <c r="Q39" i="47"/>
  <c r="W39" i="47" s="1"/>
  <c r="Q8" i="47"/>
  <c r="W8" i="47" s="1"/>
  <c r="Q9" i="47"/>
  <c r="Q10" i="47"/>
  <c r="W10" i="47"/>
  <c r="Q11" i="47"/>
  <c r="W11" i="47" s="1"/>
  <c r="Q12" i="47"/>
  <c r="W12" i="47" s="1"/>
  <c r="Q13" i="47"/>
  <c r="W13" i="47" s="1"/>
  <c r="Q14" i="47"/>
  <c r="W14" i="47" s="1"/>
  <c r="Q15" i="47"/>
  <c r="W15" i="47" s="1"/>
  <c r="Q16" i="47"/>
  <c r="W16" i="47"/>
  <c r="Q17" i="47"/>
  <c r="W17" i="47" s="1"/>
  <c r="Q18" i="47"/>
  <c r="W18" i="47" s="1"/>
  <c r="Q19" i="47"/>
  <c r="W19" i="47" s="1"/>
  <c r="Q20" i="47"/>
  <c r="W20" i="47" s="1"/>
  <c r="Q21" i="47"/>
  <c r="W21" i="47" s="1"/>
  <c r="Q22" i="47"/>
  <c r="W22" i="47" s="1"/>
  <c r="Q23" i="47"/>
  <c r="W23" i="47" s="1"/>
  <c r="Q24" i="47"/>
  <c r="W24" i="47" s="1"/>
  <c r="Q25" i="47"/>
  <c r="W25" i="47" s="1"/>
  <c r="Q26" i="47"/>
  <c r="W26" i="47"/>
  <c r="Q27" i="47"/>
  <c r="W27" i="47" s="1"/>
  <c r="Q28" i="47"/>
  <c r="W28" i="47" s="1"/>
  <c r="Q29" i="47"/>
  <c r="W29" i="47" s="1"/>
  <c r="Q30" i="47"/>
  <c r="W30" i="47" s="1"/>
  <c r="Q31" i="47"/>
  <c r="W31" i="47" s="1"/>
  <c r="Q32" i="47"/>
  <c r="W32" i="47"/>
  <c r="Q33" i="47"/>
  <c r="W33" i="47" s="1"/>
  <c r="Q34" i="47"/>
  <c r="W34" i="47" s="1"/>
  <c r="Q35" i="47"/>
  <c r="W35" i="47"/>
  <c r="Q36" i="47"/>
  <c r="W36" i="47" s="1"/>
  <c r="Q37" i="47"/>
  <c r="W37" i="47"/>
  <c r="Q38" i="47"/>
  <c r="W38" i="47" s="1"/>
  <c r="Q40" i="47"/>
  <c r="W40" i="47" s="1"/>
  <c r="A2" i="47"/>
  <c r="A4" i="47"/>
  <c r="B55" i="47"/>
  <c r="Q38" i="35"/>
  <c r="W38" i="35" s="1"/>
  <c r="Q39" i="35"/>
  <c r="W39" i="35" s="1"/>
  <c r="Q33" i="35"/>
  <c r="W33" i="35" s="1"/>
  <c r="Q8" i="35"/>
  <c r="Q9" i="35"/>
  <c r="W9" i="35" s="1"/>
  <c r="Q10" i="35"/>
  <c r="W10" i="35" s="1"/>
  <c r="Q11" i="35"/>
  <c r="W11" i="35" s="1"/>
  <c r="Q12" i="35"/>
  <c r="W12" i="35" s="1"/>
  <c r="Q13" i="35"/>
  <c r="W13" i="35" s="1"/>
  <c r="Q14" i="35"/>
  <c r="W14" i="35" s="1"/>
  <c r="Q15" i="35"/>
  <c r="W15" i="35" s="1"/>
  <c r="Q16" i="35"/>
  <c r="W16" i="35" s="1"/>
  <c r="Q17" i="35"/>
  <c r="W17" i="35" s="1"/>
  <c r="Q18" i="35"/>
  <c r="W18" i="35" s="1"/>
  <c r="Q19" i="35"/>
  <c r="W19" i="35" s="1"/>
  <c r="Q20" i="35"/>
  <c r="W20" i="35" s="1"/>
  <c r="Q21" i="35"/>
  <c r="W21" i="35" s="1"/>
  <c r="Q22" i="35"/>
  <c r="W22" i="35" s="1"/>
  <c r="Q23" i="35"/>
  <c r="W23" i="35" s="1"/>
  <c r="Q24" i="35"/>
  <c r="W24" i="35" s="1"/>
  <c r="Q25" i="35"/>
  <c r="W25" i="35" s="1"/>
  <c r="Q26" i="35"/>
  <c r="W26" i="35" s="1"/>
  <c r="Q27" i="35"/>
  <c r="W27" i="35" s="1"/>
  <c r="Q28" i="35"/>
  <c r="W28" i="35" s="1"/>
  <c r="Q29" i="35"/>
  <c r="W29" i="35" s="1"/>
  <c r="Q30" i="35"/>
  <c r="W30" i="35" s="1"/>
  <c r="Q31" i="35"/>
  <c r="W31" i="35" s="1"/>
  <c r="Q32" i="35"/>
  <c r="W32" i="35" s="1"/>
  <c r="Q34" i="35"/>
  <c r="W34" i="35" s="1"/>
  <c r="Q35" i="35"/>
  <c r="W35" i="35" s="1"/>
  <c r="Q36" i="35"/>
  <c r="W36" i="35" s="1"/>
  <c r="Q37" i="35"/>
  <c r="W37" i="35" s="1"/>
  <c r="Q40" i="35"/>
  <c r="W40" i="35" s="1"/>
  <c r="A4" i="35"/>
  <c r="A2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B86" i="35"/>
  <c r="Q40" i="45"/>
  <c r="W40" i="45"/>
  <c r="Q8" i="45"/>
  <c r="Q9" i="45"/>
  <c r="W9" i="45" s="1"/>
  <c r="Q10" i="45"/>
  <c r="W10" i="45" s="1"/>
  <c r="Q11" i="45"/>
  <c r="W11" i="45" s="1"/>
  <c r="Q12" i="45"/>
  <c r="W12" i="45" s="1"/>
  <c r="Q13" i="45"/>
  <c r="W13" i="45" s="1"/>
  <c r="Q14" i="45"/>
  <c r="W14" i="45" s="1"/>
  <c r="Q15" i="45"/>
  <c r="W15" i="45" s="1"/>
  <c r="Q16" i="45"/>
  <c r="W16" i="45" s="1"/>
  <c r="Q17" i="45"/>
  <c r="W17" i="45" s="1"/>
  <c r="Q18" i="45"/>
  <c r="W18" i="45" s="1"/>
  <c r="Q19" i="45"/>
  <c r="W19" i="45" s="1"/>
  <c r="Q20" i="45"/>
  <c r="W20" i="45" s="1"/>
  <c r="Q21" i="45"/>
  <c r="W21" i="45" s="1"/>
  <c r="Q22" i="45"/>
  <c r="W22" i="45" s="1"/>
  <c r="Q23" i="45"/>
  <c r="W23" i="45" s="1"/>
  <c r="Q24" i="45"/>
  <c r="W24" i="45" s="1"/>
  <c r="Q25" i="45"/>
  <c r="W25" i="45"/>
  <c r="Q26" i="45"/>
  <c r="W26" i="45" s="1"/>
  <c r="Q27" i="45"/>
  <c r="W27" i="45" s="1"/>
  <c r="Q28" i="45"/>
  <c r="W28" i="45" s="1"/>
  <c r="Q29" i="45"/>
  <c r="W29" i="45"/>
  <c r="Q30" i="45"/>
  <c r="W30" i="45" s="1"/>
  <c r="Q31" i="45"/>
  <c r="W31" i="45"/>
  <c r="Q32" i="45"/>
  <c r="W32" i="45" s="1"/>
  <c r="Q33" i="45"/>
  <c r="W33" i="45"/>
  <c r="Q34" i="45"/>
  <c r="W34" i="45" s="1"/>
  <c r="Q35" i="45"/>
  <c r="W35" i="45" s="1"/>
  <c r="Q36" i="45"/>
  <c r="W36" i="45" s="1"/>
  <c r="Q37" i="45"/>
  <c r="W37" i="45"/>
  <c r="Q38" i="45"/>
  <c r="W38" i="45" s="1"/>
  <c r="Q39" i="45"/>
  <c r="W39" i="45"/>
  <c r="A2" i="45"/>
  <c r="A4" i="45"/>
  <c r="A9" i="45"/>
  <c r="A10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B55" i="45"/>
  <c r="Q36" i="44"/>
  <c r="W36" i="44" s="1"/>
  <c r="Q8" i="44"/>
  <c r="W8" i="44" s="1"/>
  <c r="Q9" i="44"/>
  <c r="W9" i="44" s="1"/>
  <c r="Q10" i="44"/>
  <c r="Q11" i="44"/>
  <c r="W11" i="44" s="1"/>
  <c r="Q12" i="44"/>
  <c r="W12" i="44" s="1"/>
  <c r="Q13" i="44"/>
  <c r="W13" i="44" s="1"/>
  <c r="Q14" i="44"/>
  <c r="W14" i="44" s="1"/>
  <c r="Q15" i="44"/>
  <c r="W15" i="44" s="1"/>
  <c r="Q16" i="44"/>
  <c r="W16" i="44" s="1"/>
  <c r="Q17" i="44"/>
  <c r="W17" i="44" s="1"/>
  <c r="Q18" i="44"/>
  <c r="W18" i="44" s="1"/>
  <c r="Q19" i="44"/>
  <c r="W19" i="44" s="1"/>
  <c r="Q20" i="44"/>
  <c r="W20" i="44" s="1"/>
  <c r="Q21" i="44"/>
  <c r="W21" i="44" s="1"/>
  <c r="Q22" i="44"/>
  <c r="W22" i="44" s="1"/>
  <c r="Q23" i="44"/>
  <c r="W23" i="44" s="1"/>
  <c r="Q24" i="44"/>
  <c r="W24" i="44" s="1"/>
  <c r="Q25" i="44"/>
  <c r="W25" i="44" s="1"/>
  <c r="Q26" i="44"/>
  <c r="W26" i="44" s="1"/>
  <c r="Q27" i="44"/>
  <c r="W27" i="44" s="1"/>
  <c r="Q28" i="44"/>
  <c r="W28" i="44" s="1"/>
  <c r="Q29" i="44"/>
  <c r="W29" i="44" s="1"/>
  <c r="Q30" i="44"/>
  <c r="W30" i="44" s="1"/>
  <c r="Q31" i="44"/>
  <c r="W31" i="44" s="1"/>
  <c r="Q32" i="44"/>
  <c r="W32" i="44" s="1"/>
  <c r="Q33" i="44"/>
  <c r="W33" i="44" s="1"/>
  <c r="Q34" i="44"/>
  <c r="W34" i="44" s="1"/>
  <c r="Q35" i="44"/>
  <c r="W35" i="44" s="1"/>
  <c r="Q37" i="44"/>
  <c r="W37" i="44" s="1"/>
  <c r="Q38" i="44"/>
  <c r="W38" i="44" s="1"/>
  <c r="Q39" i="44"/>
  <c r="W39" i="44"/>
  <c r="Q40" i="44"/>
  <c r="W40" i="44" s="1"/>
  <c r="A2" i="44"/>
  <c r="A4" i="44"/>
  <c r="A9" i="44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B55" i="44"/>
  <c r="R57" i="44"/>
  <c r="Q36" i="43"/>
  <c r="W36" i="43" s="1"/>
  <c r="Q8" i="43"/>
  <c r="W8" i="43" s="1"/>
  <c r="Q9" i="43"/>
  <c r="W9" i="43" s="1"/>
  <c r="Q10" i="43"/>
  <c r="Q11" i="43"/>
  <c r="W11" i="43" s="1"/>
  <c r="Q12" i="43"/>
  <c r="W12" i="43" s="1"/>
  <c r="Q13" i="43"/>
  <c r="W13" i="43" s="1"/>
  <c r="Q14" i="43"/>
  <c r="W14" i="43" s="1"/>
  <c r="Q15" i="43"/>
  <c r="W15" i="43" s="1"/>
  <c r="Q16" i="43"/>
  <c r="W16" i="43" s="1"/>
  <c r="Q17" i="43"/>
  <c r="W17" i="43" s="1"/>
  <c r="Q18" i="43"/>
  <c r="W18" i="43" s="1"/>
  <c r="Q19" i="43"/>
  <c r="W19" i="43" s="1"/>
  <c r="Q20" i="43"/>
  <c r="W20" i="43" s="1"/>
  <c r="Q21" i="43"/>
  <c r="W21" i="43" s="1"/>
  <c r="Q22" i="43"/>
  <c r="W22" i="43" s="1"/>
  <c r="Q23" i="43"/>
  <c r="W23" i="43" s="1"/>
  <c r="Q24" i="43"/>
  <c r="W24" i="43" s="1"/>
  <c r="Q25" i="43"/>
  <c r="W25" i="43" s="1"/>
  <c r="Q26" i="43"/>
  <c r="W26" i="43" s="1"/>
  <c r="Q27" i="43"/>
  <c r="W27" i="43" s="1"/>
  <c r="Q28" i="43"/>
  <c r="W28" i="43" s="1"/>
  <c r="Q29" i="43"/>
  <c r="W29" i="43" s="1"/>
  <c r="Q30" i="43"/>
  <c r="W30" i="43" s="1"/>
  <c r="Q31" i="43"/>
  <c r="W31" i="43" s="1"/>
  <c r="Q32" i="43"/>
  <c r="W32" i="43" s="1"/>
  <c r="Q33" i="43"/>
  <c r="W33" i="43"/>
  <c r="Q34" i="43"/>
  <c r="W34" i="43" s="1"/>
  <c r="Q35" i="43"/>
  <c r="W35" i="43" s="1"/>
  <c r="Q37" i="43"/>
  <c r="W37" i="43" s="1"/>
  <c r="Q38" i="43"/>
  <c r="W38" i="43" s="1"/>
  <c r="Q39" i="43"/>
  <c r="W39" i="43" s="1"/>
  <c r="Q40" i="43"/>
  <c r="W40" i="43" s="1"/>
  <c r="A2" i="43"/>
  <c r="A4" i="43"/>
  <c r="B54" i="43"/>
  <c r="Q37" i="41"/>
  <c r="W37" i="41" s="1"/>
  <c r="Q8" i="41"/>
  <c r="W8" i="41" s="1"/>
  <c r="Q9" i="41"/>
  <c r="Q10" i="41"/>
  <c r="W10" i="41" s="1"/>
  <c r="Q11" i="41"/>
  <c r="W11" i="41" s="1"/>
  <c r="Q12" i="41"/>
  <c r="W12" i="41" s="1"/>
  <c r="Q13" i="41"/>
  <c r="W13" i="41" s="1"/>
  <c r="Q14" i="41"/>
  <c r="W14" i="41" s="1"/>
  <c r="Q15" i="41"/>
  <c r="W15" i="41" s="1"/>
  <c r="Q16" i="41"/>
  <c r="W16" i="41"/>
  <c r="Q17" i="41"/>
  <c r="W17" i="41" s="1"/>
  <c r="Q18" i="41"/>
  <c r="W18" i="41" s="1"/>
  <c r="Q19" i="41"/>
  <c r="W19" i="41" s="1"/>
  <c r="Q20" i="41"/>
  <c r="W20" i="41" s="1"/>
  <c r="Q21" i="41"/>
  <c r="W21" i="41" s="1"/>
  <c r="Q22" i="41"/>
  <c r="W22" i="41"/>
  <c r="Q23" i="41"/>
  <c r="W23" i="41" s="1"/>
  <c r="Q24" i="41"/>
  <c r="W24" i="41"/>
  <c r="Q25" i="41"/>
  <c r="W25" i="41" s="1"/>
  <c r="Q26" i="41"/>
  <c r="W26" i="41" s="1"/>
  <c r="Q27" i="41"/>
  <c r="W27" i="41" s="1"/>
  <c r="Q28" i="41"/>
  <c r="W28" i="41"/>
  <c r="Q29" i="41"/>
  <c r="W29" i="41" s="1"/>
  <c r="Q30" i="41"/>
  <c r="W30" i="41"/>
  <c r="Q31" i="41"/>
  <c r="W31" i="41" s="1"/>
  <c r="Q32" i="41"/>
  <c r="W32" i="41"/>
  <c r="Q33" i="41"/>
  <c r="W33" i="41" s="1"/>
  <c r="Q34" i="41"/>
  <c r="W34" i="41" s="1"/>
  <c r="Q35" i="41"/>
  <c r="W35" i="41" s="1"/>
  <c r="Q36" i="41"/>
  <c r="W36" i="41"/>
  <c r="Q38" i="41"/>
  <c r="W38" i="41" s="1"/>
  <c r="Q39" i="41"/>
  <c r="W39" i="41"/>
  <c r="Q40" i="41"/>
  <c r="W40" i="41" s="1"/>
  <c r="A2" i="41"/>
  <c r="A4" i="41"/>
  <c r="A9" i="4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B55" i="41"/>
  <c r="Q36" i="40"/>
  <c r="W36" i="40" s="1"/>
  <c r="Q35" i="40"/>
  <c r="W35" i="40"/>
  <c r="Q8" i="40"/>
  <c r="Q9" i="40"/>
  <c r="W9" i="40" s="1"/>
  <c r="Q10" i="40"/>
  <c r="W10" i="40" s="1"/>
  <c r="Q11" i="40"/>
  <c r="W11" i="40" s="1"/>
  <c r="Q12" i="40"/>
  <c r="W12" i="40" s="1"/>
  <c r="Q13" i="40"/>
  <c r="W13" i="40" s="1"/>
  <c r="Q14" i="40"/>
  <c r="W14" i="40" s="1"/>
  <c r="Q15" i="40"/>
  <c r="W15" i="40" s="1"/>
  <c r="Q16" i="40"/>
  <c r="W16" i="40" s="1"/>
  <c r="Q17" i="40"/>
  <c r="W17" i="40" s="1"/>
  <c r="Q18" i="40"/>
  <c r="W18" i="40" s="1"/>
  <c r="Q19" i="40"/>
  <c r="W19" i="40" s="1"/>
  <c r="Q20" i="40"/>
  <c r="W20" i="40" s="1"/>
  <c r="Q21" i="40"/>
  <c r="W21" i="40" s="1"/>
  <c r="Q22" i="40"/>
  <c r="W22" i="40" s="1"/>
  <c r="Q23" i="40"/>
  <c r="W23" i="40" s="1"/>
  <c r="Q24" i="40"/>
  <c r="W24" i="40" s="1"/>
  <c r="Q25" i="40"/>
  <c r="W25" i="40" s="1"/>
  <c r="Q26" i="40"/>
  <c r="W26" i="40" s="1"/>
  <c r="Q27" i="40"/>
  <c r="W27" i="40" s="1"/>
  <c r="Q28" i="40"/>
  <c r="W28" i="40" s="1"/>
  <c r="Q29" i="40"/>
  <c r="W29" i="40"/>
  <c r="Q30" i="40"/>
  <c r="W30" i="40" s="1"/>
  <c r="Q31" i="40"/>
  <c r="W31" i="40"/>
  <c r="Q32" i="40"/>
  <c r="W32" i="40" s="1"/>
  <c r="Q33" i="40"/>
  <c r="W33" i="40" s="1"/>
  <c r="Q34" i="40"/>
  <c r="W34" i="40" s="1"/>
  <c r="Q37" i="40"/>
  <c r="W37" i="40" s="1"/>
  <c r="Q38" i="40"/>
  <c r="W38" i="40" s="1"/>
  <c r="Q39" i="40"/>
  <c r="W39" i="40" s="1"/>
  <c r="Q40" i="40"/>
  <c r="W40" i="40" s="1"/>
  <c r="A2" i="40"/>
  <c r="A4" i="40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B55" i="40"/>
  <c r="R57" i="40"/>
  <c r="Q37" i="42"/>
  <c r="W37" i="42" s="1"/>
  <c r="Q8" i="42"/>
  <c r="Q9" i="42"/>
  <c r="W9" i="42" s="1"/>
  <c r="Q10" i="42"/>
  <c r="W10" i="42" s="1"/>
  <c r="Q11" i="42"/>
  <c r="W11" i="42" s="1"/>
  <c r="Q12" i="42"/>
  <c r="W12" i="42" s="1"/>
  <c r="Q13" i="42"/>
  <c r="W13" i="42" s="1"/>
  <c r="Q14" i="42"/>
  <c r="W14" i="42" s="1"/>
  <c r="Q15" i="42"/>
  <c r="W15" i="42" s="1"/>
  <c r="Q16" i="42"/>
  <c r="W16" i="42" s="1"/>
  <c r="Q17" i="42"/>
  <c r="W17" i="42" s="1"/>
  <c r="Q18" i="42"/>
  <c r="W18" i="42" s="1"/>
  <c r="Q19" i="42"/>
  <c r="W19" i="42" s="1"/>
  <c r="Q20" i="42"/>
  <c r="W20" i="42" s="1"/>
  <c r="Q21" i="42"/>
  <c r="W21" i="42" s="1"/>
  <c r="Q22" i="42"/>
  <c r="W22" i="42" s="1"/>
  <c r="Q23" i="42"/>
  <c r="W23" i="42" s="1"/>
  <c r="Q24" i="42"/>
  <c r="W24" i="42" s="1"/>
  <c r="Q25" i="42"/>
  <c r="W25" i="42" s="1"/>
  <c r="Q26" i="42"/>
  <c r="W26" i="42" s="1"/>
  <c r="Q27" i="42"/>
  <c r="W27" i="42" s="1"/>
  <c r="Q28" i="42"/>
  <c r="W28" i="42" s="1"/>
  <c r="Q29" i="42"/>
  <c r="W29" i="42" s="1"/>
  <c r="Q30" i="42"/>
  <c r="W30" i="42" s="1"/>
  <c r="Q31" i="42"/>
  <c r="W31" i="42" s="1"/>
  <c r="Q32" i="42"/>
  <c r="W32" i="42" s="1"/>
  <c r="Q33" i="42"/>
  <c r="W33" i="42" s="1"/>
  <c r="Q34" i="42"/>
  <c r="W34" i="42" s="1"/>
  <c r="Q35" i="42"/>
  <c r="W35" i="42" s="1"/>
  <c r="Q36" i="42"/>
  <c r="W36" i="42" s="1"/>
  <c r="Q38" i="42"/>
  <c r="W38" i="42"/>
  <c r="Q39" i="42"/>
  <c r="W39" i="42" s="1"/>
  <c r="Q40" i="42"/>
  <c r="W40" i="42" s="1"/>
  <c r="A2" i="42"/>
  <c r="A4" i="42"/>
  <c r="A9" i="42"/>
  <c r="A10" i="42" s="1"/>
  <c r="A11" i="42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B55" i="42"/>
  <c r="R57" i="42"/>
  <c r="Q8" i="38"/>
  <c r="W8" i="38" s="1"/>
  <c r="Q9" i="38"/>
  <c r="W9" i="38" s="1"/>
  <c r="Q10" i="38"/>
  <c r="W10" i="38" s="1"/>
  <c r="Q11" i="38"/>
  <c r="W11" i="38" s="1"/>
  <c r="Q12" i="38"/>
  <c r="W12" i="38" s="1"/>
  <c r="Q13" i="38"/>
  <c r="W13" i="38" s="1"/>
  <c r="A2" i="38"/>
  <c r="A4" i="38"/>
  <c r="A9" i="38"/>
  <c r="A10" i="38" s="1"/>
  <c r="A11" i="38" s="1"/>
  <c r="A12" i="38" s="1"/>
  <c r="A13" i="38" s="1"/>
  <c r="Q8" i="46"/>
  <c r="Q9" i="46"/>
  <c r="W9" i="46" s="1"/>
  <c r="Q10" i="46"/>
  <c r="W10" i="46" s="1"/>
  <c r="Q11" i="46"/>
  <c r="W11" i="46" s="1"/>
  <c r="W12" i="46"/>
  <c r="W13" i="46"/>
  <c r="W14" i="46"/>
  <c r="A2" i="46"/>
  <c r="A4" i="46"/>
  <c r="Q8" i="37"/>
  <c r="W8" i="37" s="1"/>
  <c r="Q9" i="37"/>
  <c r="W9" i="37" s="1"/>
  <c r="Q10" i="37"/>
  <c r="W10" i="37" s="1"/>
  <c r="Q60" i="37"/>
  <c r="W60" i="37" s="1"/>
  <c r="Q61" i="37"/>
  <c r="W61" i="37" s="1"/>
  <c r="A2" i="37"/>
  <c r="A4" i="37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B63" i="37"/>
  <c r="A4" i="49"/>
  <c r="Q8" i="49"/>
  <c r="W8" i="49" s="1"/>
  <c r="Q9" i="49"/>
  <c r="W9" i="49" s="1"/>
  <c r="Q10" i="49"/>
  <c r="W10" i="49" s="1"/>
  <c r="Q45" i="49"/>
  <c r="W45" i="49" s="1"/>
  <c r="Q46" i="49"/>
  <c r="W46" i="49" s="1"/>
  <c r="Q47" i="49"/>
  <c r="W47" i="49" s="1"/>
  <c r="Q48" i="49"/>
  <c r="W48" i="49" s="1"/>
  <c r="Q49" i="49"/>
  <c r="W49" i="49" s="1"/>
  <c r="Q50" i="49"/>
  <c r="W50" i="49" s="1"/>
  <c r="Q51" i="49"/>
  <c r="W51" i="49" s="1"/>
  <c r="Q52" i="49"/>
  <c r="W52" i="49" s="1"/>
  <c r="A2" i="49"/>
  <c r="A9" i="49"/>
  <c r="A10" i="49" s="1"/>
  <c r="A11" i="49" s="1"/>
  <c r="A12" i="49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B54" i="49"/>
  <c r="I57" i="6"/>
  <c r="I62" i="6"/>
  <c r="G57" i="6"/>
  <c r="G62" i="6"/>
  <c r="L55" i="6"/>
  <c r="L56" i="6"/>
  <c r="L29" i="6"/>
  <c r="L36" i="6"/>
  <c r="L44" i="6"/>
  <c r="F62" i="6"/>
  <c r="F57" i="6"/>
  <c r="B26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6" i="6" s="1"/>
  <c r="B57" i="6" s="1"/>
  <c r="B58" i="6" s="1"/>
  <c r="B59" i="6" s="1"/>
  <c r="A24" i="6"/>
  <c r="C3" i="6"/>
  <c r="C2" i="6"/>
  <c r="A7" i="6"/>
  <c r="A8" i="6" s="1"/>
  <c r="A9" i="6" s="1"/>
  <c r="A20" i="6" s="1"/>
  <c r="B7" i="6"/>
  <c r="B8" i="6" s="1"/>
  <c r="B9" i="6" s="1"/>
  <c r="B20" i="6" s="1"/>
  <c r="A21" i="6"/>
  <c r="B21" i="6"/>
  <c r="B24" i="6"/>
  <c r="A26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6" i="6" s="1"/>
  <c r="A57" i="6" s="1"/>
  <c r="A58" i="6" s="1"/>
  <c r="A59" i="6" s="1"/>
  <c r="A63" i="6"/>
  <c r="B63" i="6"/>
  <c r="D13" i="50"/>
  <c r="U15" i="50"/>
  <c r="V13" i="50"/>
  <c r="V22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J10" i="50"/>
  <c r="J22" i="50"/>
  <c r="J16" i="50"/>
  <c r="J13" i="50"/>
  <c r="J12" i="50"/>
  <c r="F17" i="50"/>
  <c r="F12" i="50"/>
  <c r="F11" i="50"/>
  <c r="F10" i="50"/>
  <c r="A3" i="50"/>
  <c r="A2" i="50"/>
  <c r="A112" i="50" s="1"/>
  <c r="N71" i="50"/>
  <c r="N90" i="50" s="1"/>
  <c r="N68" i="50"/>
  <c r="N72" i="50"/>
  <c r="N73" i="50"/>
  <c r="N74" i="50"/>
  <c r="N93" i="50" s="1"/>
  <c r="N120" i="50" s="1"/>
  <c r="N75" i="50"/>
  <c r="N76" i="50"/>
  <c r="N77" i="50"/>
  <c r="N78" i="50"/>
  <c r="N79" i="50"/>
  <c r="N98" i="50"/>
  <c r="N125" i="50" s="1"/>
  <c r="N80" i="50"/>
  <c r="N81" i="50"/>
  <c r="N82" i="50"/>
  <c r="N101" i="50"/>
  <c r="N128" i="50" s="1"/>
  <c r="N83" i="50"/>
  <c r="J71" i="50"/>
  <c r="J68" i="50"/>
  <c r="J92" i="50" s="1"/>
  <c r="J119" i="50" s="1"/>
  <c r="J90" i="50"/>
  <c r="J117" i="50" s="1"/>
  <c r="J72" i="50"/>
  <c r="J91" i="50" s="1"/>
  <c r="J118" i="50" s="1"/>
  <c r="J73" i="50"/>
  <c r="J74" i="50"/>
  <c r="J93" i="50" s="1"/>
  <c r="J120" i="50" s="1"/>
  <c r="J75" i="50"/>
  <c r="J94" i="50" s="1"/>
  <c r="J121" i="50" s="1"/>
  <c r="J76" i="50"/>
  <c r="J95" i="50" s="1"/>
  <c r="J122" i="50" s="1"/>
  <c r="J77" i="50"/>
  <c r="J78" i="50"/>
  <c r="J97" i="50" s="1"/>
  <c r="J124" i="50" s="1"/>
  <c r="J79" i="50"/>
  <c r="J80" i="50"/>
  <c r="J99" i="50"/>
  <c r="J126" i="50" s="1"/>
  <c r="J81" i="50"/>
  <c r="J82" i="50"/>
  <c r="J101" i="50" s="1"/>
  <c r="J128" i="50" s="1"/>
  <c r="J83" i="50"/>
  <c r="Q71" i="50"/>
  <c r="Q68" i="50"/>
  <c r="Q72" i="50"/>
  <c r="Q91" i="50" s="1"/>
  <c r="Q73" i="50"/>
  <c r="Q92" i="50"/>
  <c r="Q119" i="50" s="1"/>
  <c r="Q74" i="50"/>
  <c r="Q93" i="50" s="1"/>
  <c r="Q120" i="50" s="1"/>
  <c r="Q75" i="50"/>
  <c r="Q76" i="50"/>
  <c r="Q95" i="50" s="1"/>
  <c r="Q122" i="50" s="1"/>
  <c r="Q77" i="50"/>
  <c r="Q96" i="50" s="1"/>
  <c r="Q123" i="50" s="1"/>
  <c r="Q78" i="50"/>
  <c r="Q79" i="50"/>
  <c r="Q98" i="50"/>
  <c r="Q125" i="50" s="1"/>
  <c r="Q80" i="50"/>
  <c r="Q81" i="50"/>
  <c r="Q100" i="50"/>
  <c r="Q127" i="50" s="1"/>
  <c r="Q82" i="50"/>
  <c r="Q101" i="50" s="1"/>
  <c r="Q128" i="50" s="1"/>
  <c r="Q83" i="50"/>
  <c r="P71" i="50"/>
  <c r="P90" i="50" s="1"/>
  <c r="P117" i="50" s="1"/>
  <c r="P72" i="50"/>
  <c r="P91" i="50" s="1"/>
  <c r="P118" i="50" s="1"/>
  <c r="P73" i="50"/>
  <c r="P92" i="50" s="1"/>
  <c r="P119" i="50" s="1"/>
  <c r="P74" i="50"/>
  <c r="P93" i="50" s="1"/>
  <c r="P120" i="50" s="1"/>
  <c r="P75" i="50"/>
  <c r="P94" i="50" s="1"/>
  <c r="P121" i="50" s="1"/>
  <c r="P76" i="50"/>
  <c r="P95" i="50"/>
  <c r="P122" i="50" s="1"/>
  <c r="P77" i="50"/>
  <c r="P96" i="50" s="1"/>
  <c r="P123" i="50" s="1"/>
  <c r="P78" i="50"/>
  <c r="P97" i="50"/>
  <c r="P124" i="50" s="1"/>
  <c r="P79" i="50"/>
  <c r="P98" i="50" s="1"/>
  <c r="P125" i="50" s="1"/>
  <c r="P80" i="50"/>
  <c r="P99" i="50" s="1"/>
  <c r="P126" i="50" s="1"/>
  <c r="P81" i="50"/>
  <c r="P100" i="50" s="1"/>
  <c r="P127" i="50" s="1"/>
  <c r="P82" i="50"/>
  <c r="P101" i="50"/>
  <c r="P128" i="50" s="1"/>
  <c r="P83" i="50"/>
  <c r="P102" i="50" s="1"/>
  <c r="P129" i="50" s="1"/>
  <c r="O71" i="50"/>
  <c r="O68" i="50"/>
  <c r="O72" i="50"/>
  <c r="O91" i="50" s="1"/>
  <c r="O118" i="50" s="1"/>
  <c r="O73" i="50"/>
  <c r="O74" i="50"/>
  <c r="O75" i="50"/>
  <c r="O94" i="50"/>
  <c r="O121" i="50" s="1"/>
  <c r="O76" i="50"/>
  <c r="O77" i="50"/>
  <c r="O78" i="50"/>
  <c r="O97" i="50" s="1"/>
  <c r="O124" i="50" s="1"/>
  <c r="O79" i="50"/>
  <c r="O98" i="50" s="1"/>
  <c r="O125" i="50" s="1"/>
  <c r="O80" i="50"/>
  <c r="O81" i="50"/>
  <c r="O82" i="50"/>
  <c r="O101" i="50" s="1"/>
  <c r="O128" i="50" s="1"/>
  <c r="O83" i="50"/>
  <c r="M71" i="50"/>
  <c r="M68" i="50"/>
  <c r="M99" i="50" s="1"/>
  <c r="M126" i="50" s="1"/>
  <c r="M72" i="50"/>
  <c r="M73" i="50"/>
  <c r="M92" i="50" s="1"/>
  <c r="M119" i="50" s="1"/>
  <c r="M74" i="50"/>
  <c r="M75" i="50"/>
  <c r="M76" i="50"/>
  <c r="M95" i="50"/>
  <c r="M122" i="50" s="1"/>
  <c r="M77" i="50"/>
  <c r="M78" i="50"/>
  <c r="M97" i="50"/>
  <c r="M124" i="50" s="1"/>
  <c r="M79" i="50"/>
  <c r="M98" i="50" s="1"/>
  <c r="M125" i="50" s="1"/>
  <c r="M80" i="50"/>
  <c r="M81" i="50"/>
  <c r="M100" i="50" s="1"/>
  <c r="M127" i="50" s="1"/>
  <c r="M82" i="50"/>
  <c r="M101" i="50" s="1"/>
  <c r="M128" i="50" s="1"/>
  <c r="M83" i="50"/>
  <c r="L71" i="50"/>
  <c r="L68" i="50"/>
  <c r="L72" i="50"/>
  <c r="L91" i="50" s="1"/>
  <c r="L118" i="50" s="1"/>
  <c r="L73" i="50"/>
  <c r="L92" i="50"/>
  <c r="L74" i="50"/>
  <c r="L93" i="50"/>
  <c r="L120" i="50" s="1"/>
  <c r="L75" i="50"/>
  <c r="L94" i="50" s="1"/>
  <c r="L121" i="50" s="1"/>
  <c r="L76" i="50"/>
  <c r="L95" i="50" s="1"/>
  <c r="L122" i="50" s="1"/>
  <c r="L77" i="50"/>
  <c r="L96" i="50" s="1"/>
  <c r="L123" i="50"/>
  <c r="L78" i="50"/>
  <c r="L97" i="50" s="1"/>
  <c r="L124" i="50" s="1"/>
  <c r="L79" i="50"/>
  <c r="L98" i="50" s="1"/>
  <c r="L125" i="50" s="1"/>
  <c r="L80" i="50"/>
  <c r="L99" i="50"/>
  <c r="L126" i="50" s="1"/>
  <c r="L81" i="50"/>
  <c r="L100" i="50" s="1"/>
  <c r="L127" i="50"/>
  <c r="L82" i="50"/>
  <c r="L101" i="50"/>
  <c r="L128" i="50" s="1"/>
  <c r="L83" i="50"/>
  <c r="L102" i="50" s="1"/>
  <c r="L129" i="50" s="1"/>
  <c r="K71" i="50"/>
  <c r="K90" i="50"/>
  <c r="K117" i="50" s="1"/>
  <c r="K72" i="50"/>
  <c r="K91" i="50" s="1"/>
  <c r="K118" i="50" s="1"/>
  <c r="K73" i="50"/>
  <c r="K92" i="50"/>
  <c r="K119" i="50" s="1"/>
  <c r="K74" i="50"/>
  <c r="K93" i="50" s="1"/>
  <c r="K120" i="50" s="1"/>
  <c r="K75" i="50"/>
  <c r="K94" i="50"/>
  <c r="K121" i="50" s="1"/>
  <c r="K76" i="50"/>
  <c r="K95" i="50" s="1"/>
  <c r="K122" i="50" s="1"/>
  <c r="K77" i="50"/>
  <c r="K96" i="50" s="1"/>
  <c r="K123" i="50" s="1"/>
  <c r="K78" i="50"/>
  <c r="K97" i="50" s="1"/>
  <c r="K124" i="50" s="1"/>
  <c r="K79" i="50"/>
  <c r="K98" i="50"/>
  <c r="K125" i="50" s="1"/>
  <c r="K80" i="50"/>
  <c r="K99" i="50" s="1"/>
  <c r="K126" i="50"/>
  <c r="K81" i="50"/>
  <c r="K100" i="50"/>
  <c r="K127" i="50" s="1"/>
  <c r="K82" i="50"/>
  <c r="K101" i="50" s="1"/>
  <c r="K128" i="50" s="1"/>
  <c r="K83" i="50"/>
  <c r="K102" i="50" s="1"/>
  <c r="K129" i="50" s="1"/>
  <c r="I71" i="50"/>
  <c r="I68" i="50"/>
  <c r="I90" i="50"/>
  <c r="I117" i="50" s="1"/>
  <c r="I72" i="50"/>
  <c r="I91" i="50" s="1"/>
  <c r="I118" i="50" s="1"/>
  <c r="I73" i="50"/>
  <c r="I74" i="50"/>
  <c r="I93" i="50" s="1"/>
  <c r="I120" i="50" s="1"/>
  <c r="I75" i="50"/>
  <c r="I94" i="50"/>
  <c r="I121" i="50" s="1"/>
  <c r="I76" i="50"/>
  <c r="I95" i="50"/>
  <c r="I122" i="50" s="1"/>
  <c r="I77" i="50"/>
  <c r="I78" i="50"/>
  <c r="I97" i="50" s="1"/>
  <c r="I124" i="50" s="1"/>
  <c r="I79" i="50"/>
  <c r="I98" i="50" s="1"/>
  <c r="I125" i="50" s="1"/>
  <c r="I80" i="50"/>
  <c r="I99" i="50"/>
  <c r="I126" i="50" s="1"/>
  <c r="I81" i="50"/>
  <c r="I82" i="50"/>
  <c r="I101" i="50" s="1"/>
  <c r="I128" i="50" s="1"/>
  <c r="I83" i="50"/>
  <c r="I102" i="50" s="1"/>
  <c r="I129" i="50" s="1"/>
  <c r="H71" i="50"/>
  <c r="H90" i="50"/>
  <c r="H117" i="50" s="1"/>
  <c r="H72" i="50"/>
  <c r="H91" i="50" s="1"/>
  <c r="H118" i="50" s="1"/>
  <c r="H73" i="50"/>
  <c r="H92" i="50" s="1"/>
  <c r="H119" i="50" s="1"/>
  <c r="H74" i="50"/>
  <c r="H93" i="50"/>
  <c r="H120" i="50" s="1"/>
  <c r="H75" i="50"/>
  <c r="H94" i="50"/>
  <c r="H121" i="50"/>
  <c r="H76" i="50"/>
  <c r="H95" i="50" s="1"/>
  <c r="H122" i="50" s="1"/>
  <c r="H77" i="50"/>
  <c r="H96" i="50" s="1"/>
  <c r="H123" i="50" s="1"/>
  <c r="H78" i="50"/>
  <c r="H97" i="50" s="1"/>
  <c r="H124" i="50" s="1"/>
  <c r="H79" i="50"/>
  <c r="H98" i="50"/>
  <c r="H125" i="50" s="1"/>
  <c r="H80" i="50"/>
  <c r="H99" i="50"/>
  <c r="H126" i="50"/>
  <c r="H81" i="50"/>
  <c r="H100" i="50" s="1"/>
  <c r="H127" i="50" s="1"/>
  <c r="H82" i="50"/>
  <c r="H101" i="50" s="1"/>
  <c r="H128" i="50" s="1"/>
  <c r="H83" i="50"/>
  <c r="H102" i="50"/>
  <c r="H129" i="50" s="1"/>
  <c r="G71" i="50"/>
  <c r="G90" i="50"/>
  <c r="G117" i="50"/>
  <c r="G72" i="50"/>
  <c r="G91" i="50" s="1"/>
  <c r="G118" i="50" s="1"/>
  <c r="G73" i="50"/>
  <c r="G92" i="50"/>
  <c r="G119" i="50"/>
  <c r="G74" i="50"/>
  <c r="G93" i="50" s="1"/>
  <c r="G120" i="50" s="1"/>
  <c r="G75" i="50"/>
  <c r="G94" i="50" s="1"/>
  <c r="G121" i="50" s="1"/>
  <c r="G76" i="50"/>
  <c r="G95" i="50" s="1"/>
  <c r="G122" i="50" s="1"/>
  <c r="G77" i="50"/>
  <c r="G96" i="50"/>
  <c r="G123" i="50" s="1"/>
  <c r="G78" i="50"/>
  <c r="G97" i="50"/>
  <c r="G124" i="50" s="1"/>
  <c r="G79" i="50"/>
  <c r="G98" i="50" s="1"/>
  <c r="G125" i="50" s="1"/>
  <c r="G80" i="50"/>
  <c r="G99" i="50"/>
  <c r="G126" i="50" s="1"/>
  <c r="G81" i="50"/>
  <c r="G100" i="50"/>
  <c r="G127" i="50" s="1"/>
  <c r="G82" i="50"/>
  <c r="G101" i="50"/>
  <c r="G128" i="50" s="1"/>
  <c r="G83" i="50"/>
  <c r="G102" i="50" s="1"/>
  <c r="G129" i="50" s="1"/>
  <c r="F71" i="50"/>
  <c r="F90" i="50" s="1"/>
  <c r="F117" i="50" s="1"/>
  <c r="F72" i="50"/>
  <c r="F91" i="50"/>
  <c r="F118" i="50"/>
  <c r="F73" i="50"/>
  <c r="F92" i="50" s="1"/>
  <c r="F119" i="50" s="1"/>
  <c r="F74" i="50"/>
  <c r="F93" i="50" s="1"/>
  <c r="F120" i="50" s="1"/>
  <c r="F75" i="50"/>
  <c r="F94" i="50" s="1"/>
  <c r="F121" i="50" s="1"/>
  <c r="F76" i="50"/>
  <c r="F95" i="50"/>
  <c r="F122" i="50"/>
  <c r="F77" i="50"/>
  <c r="F96" i="50"/>
  <c r="F123" i="50"/>
  <c r="F78" i="50"/>
  <c r="F97" i="50" s="1"/>
  <c r="F124" i="50" s="1"/>
  <c r="F79" i="50"/>
  <c r="F98" i="50" s="1"/>
  <c r="F125" i="50" s="1"/>
  <c r="F80" i="50"/>
  <c r="F99" i="50"/>
  <c r="F126" i="50"/>
  <c r="F81" i="50"/>
  <c r="F100" i="50"/>
  <c r="F127" i="50"/>
  <c r="F82" i="50"/>
  <c r="F101" i="50" s="1"/>
  <c r="F128" i="50" s="1"/>
  <c r="F83" i="50"/>
  <c r="F102" i="50"/>
  <c r="F129" i="50" s="1"/>
  <c r="E71" i="50"/>
  <c r="E90" i="50"/>
  <c r="E117" i="50" s="1"/>
  <c r="E72" i="50"/>
  <c r="E91" i="50"/>
  <c r="E118" i="50"/>
  <c r="E73" i="50"/>
  <c r="E92" i="50" s="1"/>
  <c r="E119" i="50" s="1"/>
  <c r="E74" i="50"/>
  <c r="E93" i="50"/>
  <c r="E120" i="50" s="1"/>
  <c r="E75" i="50"/>
  <c r="E94" i="50"/>
  <c r="E121" i="50" s="1"/>
  <c r="E76" i="50"/>
  <c r="E95" i="50"/>
  <c r="E122" i="50" s="1"/>
  <c r="E77" i="50"/>
  <c r="E96" i="50" s="1"/>
  <c r="E123" i="50" s="1"/>
  <c r="E78" i="50"/>
  <c r="E97" i="50"/>
  <c r="E124" i="50" s="1"/>
  <c r="E79" i="50"/>
  <c r="E98" i="50" s="1"/>
  <c r="E125" i="50" s="1"/>
  <c r="E80" i="50"/>
  <c r="E99" i="50"/>
  <c r="E126" i="50" s="1"/>
  <c r="E81" i="50"/>
  <c r="E100" i="50" s="1"/>
  <c r="E127" i="50" s="1"/>
  <c r="E82" i="50"/>
  <c r="E101" i="50" s="1"/>
  <c r="E128" i="50" s="1"/>
  <c r="E83" i="50"/>
  <c r="E102" i="50" s="1"/>
  <c r="E129" i="50" s="1"/>
  <c r="D71" i="50"/>
  <c r="D90" i="50"/>
  <c r="D117" i="50" s="1"/>
  <c r="D72" i="50"/>
  <c r="D91" i="50" s="1"/>
  <c r="D118" i="50" s="1"/>
  <c r="D73" i="50"/>
  <c r="D92" i="50"/>
  <c r="D119" i="50" s="1"/>
  <c r="D74" i="50"/>
  <c r="D93" i="50"/>
  <c r="D120" i="50" s="1"/>
  <c r="D75" i="50"/>
  <c r="D94" i="50"/>
  <c r="D121" i="50" s="1"/>
  <c r="D76" i="50"/>
  <c r="D95" i="50" s="1"/>
  <c r="D122" i="50" s="1"/>
  <c r="D77" i="50"/>
  <c r="D96" i="50"/>
  <c r="D123" i="50" s="1"/>
  <c r="D78" i="50"/>
  <c r="D97" i="50"/>
  <c r="D124" i="50"/>
  <c r="D79" i="50"/>
  <c r="D98" i="50" s="1"/>
  <c r="D125" i="50" s="1"/>
  <c r="D80" i="50"/>
  <c r="D99" i="50" s="1"/>
  <c r="D126" i="50" s="1"/>
  <c r="D81" i="50"/>
  <c r="D100" i="50" s="1"/>
  <c r="D127" i="50" s="1"/>
  <c r="D82" i="50"/>
  <c r="D101" i="50"/>
  <c r="D128" i="50"/>
  <c r="D83" i="50"/>
  <c r="D102" i="50"/>
  <c r="D129" i="50"/>
  <c r="C71" i="50"/>
  <c r="C72" i="50"/>
  <c r="C91" i="50" s="1"/>
  <c r="C118" i="50" s="1"/>
  <c r="C73" i="50"/>
  <c r="C92" i="50"/>
  <c r="C119" i="50"/>
  <c r="C74" i="50"/>
  <c r="C93" i="50"/>
  <c r="C120" i="50"/>
  <c r="C75" i="50"/>
  <c r="C76" i="50"/>
  <c r="C95" i="50"/>
  <c r="C122" i="50" s="1"/>
  <c r="C77" i="50"/>
  <c r="C96" i="50"/>
  <c r="C123" i="50" s="1"/>
  <c r="C78" i="50"/>
  <c r="C97" i="50"/>
  <c r="C124" i="50"/>
  <c r="C79" i="50"/>
  <c r="C98" i="50" s="1"/>
  <c r="C125" i="50" s="1"/>
  <c r="C80" i="50"/>
  <c r="C81" i="50"/>
  <c r="C100" i="50" s="1"/>
  <c r="C127" i="50" s="1"/>
  <c r="C82" i="50"/>
  <c r="C83" i="50"/>
  <c r="C102" i="50"/>
  <c r="C129" i="50" s="1"/>
  <c r="Q87" i="50"/>
  <c r="O87" i="50"/>
  <c r="N87" i="50"/>
  <c r="M87" i="50"/>
  <c r="L87" i="50"/>
  <c r="J87" i="50"/>
  <c r="I87" i="50"/>
  <c r="R51" i="50"/>
  <c r="R52" i="50"/>
  <c r="R53" i="50"/>
  <c r="R64" i="50" s="1"/>
  <c r="R54" i="50"/>
  <c r="R55" i="50"/>
  <c r="R56" i="50"/>
  <c r="R57" i="50"/>
  <c r="R58" i="50"/>
  <c r="R59" i="50"/>
  <c r="R60" i="50"/>
  <c r="R61" i="50"/>
  <c r="R62" i="50"/>
  <c r="R63" i="50"/>
  <c r="I64" i="50"/>
  <c r="Q48" i="50"/>
  <c r="O48" i="50"/>
  <c r="N48" i="50"/>
  <c r="M48" i="50"/>
  <c r="L48" i="50"/>
  <c r="J48" i="50"/>
  <c r="I48" i="50"/>
  <c r="R44" i="50"/>
  <c r="Q28" i="50"/>
  <c r="O28" i="50"/>
  <c r="N28" i="50"/>
  <c r="M28" i="50"/>
  <c r="L28" i="50"/>
  <c r="J28" i="50"/>
  <c r="I28" i="50"/>
  <c r="I23" i="50"/>
  <c r="Q118" i="50"/>
  <c r="L119" i="50"/>
  <c r="J100" i="50"/>
  <c r="J127" i="50" s="1"/>
  <c r="J98" i="50"/>
  <c r="J125" i="50" s="1"/>
  <c r="J96" i="50"/>
  <c r="J123" i="50"/>
  <c r="A50" i="49"/>
  <c r="A51" i="49" s="1"/>
  <c r="A52" i="49" s="1"/>
  <c r="G63" i="6" l="1"/>
  <c r="R56" i="49"/>
  <c r="J14" i="50"/>
  <c r="R57" i="48"/>
  <c r="O11" i="50"/>
  <c r="G22" i="50"/>
  <c r="G19" i="50"/>
  <c r="L14" i="50"/>
  <c r="Q54" i="41"/>
  <c r="F13" i="6" s="1"/>
  <c r="G15" i="50"/>
  <c r="G12" i="50"/>
  <c r="V21" i="50"/>
  <c r="D16" i="50"/>
  <c r="L16" i="50" s="1"/>
  <c r="V15" i="50"/>
  <c r="W15" i="50"/>
  <c r="W8" i="35"/>
  <c r="W85" i="35" s="1"/>
  <c r="Q86" i="35"/>
  <c r="Q87" i="35" s="1"/>
  <c r="V12" i="50"/>
  <c r="U23" i="50"/>
  <c r="W8" i="46"/>
  <c r="W530" i="46" s="1"/>
  <c r="Q531" i="46"/>
  <c r="Q532" i="46" s="1"/>
  <c r="D21" i="50"/>
  <c r="L21" i="50" s="1"/>
  <c r="G21" i="50"/>
  <c r="U18" i="50"/>
  <c r="G17" i="50"/>
  <c r="J17" i="50"/>
  <c r="U16" i="50"/>
  <c r="W16" i="50" s="1"/>
  <c r="O10" i="50"/>
  <c r="G10" i="50"/>
  <c r="U21" i="50"/>
  <c r="W21" i="50" s="1"/>
  <c r="U14" i="50"/>
  <c r="W14" i="50" s="1"/>
  <c r="U13" i="50"/>
  <c r="W13" i="50" s="1"/>
  <c r="Q54" i="42"/>
  <c r="F11" i="6" s="1"/>
  <c r="L11" i="6" s="1"/>
  <c r="R533" i="46"/>
  <c r="C99" i="50"/>
  <c r="C126" i="50" s="1"/>
  <c r="R80" i="50"/>
  <c r="D130" i="50"/>
  <c r="T119" i="50"/>
  <c r="J59" i="6"/>
  <c r="H62" i="6"/>
  <c r="U12" i="50"/>
  <c r="Q54" i="45"/>
  <c r="F10" i="6" s="1"/>
  <c r="L10" i="6" s="1"/>
  <c r="Q54" i="47"/>
  <c r="F9" i="6" s="1"/>
  <c r="G11" i="50"/>
  <c r="V10" i="50"/>
  <c r="V20" i="50"/>
  <c r="W20" i="50" s="1"/>
  <c r="C90" i="50"/>
  <c r="C117" i="50" s="1"/>
  <c r="R71" i="50"/>
  <c r="O92" i="50"/>
  <c r="O119" i="50" s="1"/>
  <c r="O102" i="50"/>
  <c r="O129" i="50" s="1"/>
  <c r="H57" i="6"/>
  <c r="K16" i="6"/>
  <c r="R56" i="43"/>
  <c r="J18" i="50"/>
  <c r="K13" i="6"/>
  <c r="R57" i="41"/>
  <c r="J15" i="50"/>
  <c r="J57" i="6"/>
  <c r="R77" i="50"/>
  <c r="T122" i="50"/>
  <c r="S128" i="50"/>
  <c r="S125" i="50"/>
  <c r="K19" i="6"/>
  <c r="R65" i="37"/>
  <c r="R72" i="50"/>
  <c r="R73" i="50"/>
  <c r="M93" i="50"/>
  <c r="M120" i="50" s="1"/>
  <c r="R120" i="50" s="1"/>
  <c r="M90" i="50"/>
  <c r="M117" i="50" s="1"/>
  <c r="P130" i="50"/>
  <c r="Q90" i="50"/>
  <c r="Q94" i="50"/>
  <c r="Q121" i="50" s="1"/>
  <c r="T121" i="50" s="1"/>
  <c r="Q102" i="50"/>
  <c r="Q129" i="50" s="1"/>
  <c r="L57" i="6"/>
  <c r="O13" i="50" s="1"/>
  <c r="V18" i="50"/>
  <c r="W18" i="50" s="1"/>
  <c r="F15" i="6"/>
  <c r="L15" i="6" s="1"/>
  <c r="D17" i="50"/>
  <c r="V17" i="50"/>
  <c r="W17" i="50" s="1"/>
  <c r="G16" i="50"/>
  <c r="D15" i="50"/>
  <c r="R78" i="50"/>
  <c r="I92" i="50"/>
  <c r="I119" i="50" s="1"/>
  <c r="M102" i="50"/>
  <c r="M129" i="50" s="1"/>
  <c r="M94" i="50"/>
  <c r="M121" i="50" s="1"/>
  <c r="M91" i="50"/>
  <c r="M118" i="50" s="1"/>
  <c r="O99" i="50"/>
  <c r="O126" i="50" s="1"/>
  <c r="T126" i="50" s="1"/>
  <c r="O93" i="50"/>
  <c r="O120" i="50" s="1"/>
  <c r="T120" i="50" s="1"/>
  <c r="O90" i="50"/>
  <c r="O117" i="50" s="1"/>
  <c r="Q97" i="50"/>
  <c r="Q124" i="50" s="1"/>
  <c r="W53" i="49"/>
  <c r="Q55" i="45"/>
  <c r="Q56" i="45" s="1"/>
  <c r="W8" i="45"/>
  <c r="W54" i="45" s="1"/>
  <c r="K24" i="6"/>
  <c r="R88" i="35"/>
  <c r="K17" i="6"/>
  <c r="R100" i="38"/>
  <c r="K9" i="6"/>
  <c r="R57" i="47"/>
  <c r="Q62" i="37"/>
  <c r="F19" i="6" s="1"/>
  <c r="Q97" i="38"/>
  <c r="F17" i="6" s="1"/>
  <c r="G20" i="50"/>
  <c r="R82" i="50"/>
  <c r="R118" i="50"/>
  <c r="R74" i="50"/>
  <c r="R83" i="50"/>
  <c r="T125" i="50"/>
  <c r="L90" i="50"/>
  <c r="L117" i="50" s="1"/>
  <c r="R117" i="50" s="1"/>
  <c r="M96" i="50"/>
  <c r="M123" i="50" s="1"/>
  <c r="O95" i="50"/>
  <c r="O122" i="50" s="1"/>
  <c r="Q99" i="50"/>
  <c r="Q126" i="50" s="1"/>
  <c r="J102" i="50"/>
  <c r="J129" i="50" s="1"/>
  <c r="J130" i="50" s="1"/>
  <c r="N91" i="50"/>
  <c r="N118" i="50" s="1"/>
  <c r="S118" i="50" s="1"/>
  <c r="J11" i="50"/>
  <c r="L11" i="50" s="1"/>
  <c r="J19" i="50"/>
  <c r="P25" i="50"/>
  <c r="O12" i="50"/>
  <c r="D19" i="50"/>
  <c r="Q85" i="35"/>
  <c r="F24" i="6" s="1"/>
  <c r="Q54" i="40"/>
  <c r="F14" i="6" s="1"/>
  <c r="L14" i="6" s="1"/>
  <c r="F23" i="50"/>
  <c r="D20" i="50"/>
  <c r="Q53" i="49"/>
  <c r="F20" i="6" s="1"/>
  <c r="L20" i="6" s="1"/>
  <c r="U22" i="50"/>
  <c r="W22" i="50" s="1"/>
  <c r="W97" i="38"/>
  <c r="V19" i="50"/>
  <c r="W19" i="50" s="1"/>
  <c r="Q98" i="38"/>
  <c r="Q99" i="38" s="1"/>
  <c r="W54" i="48"/>
  <c r="Q55" i="48"/>
  <c r="Q56" i="48" s="1"/>
  <c r="Q54" i="48"/>
  <c r="F8" i="6" s="1"/>
  <c r="L8" i="6" s="1"/>
  <c r="D10" i="50"/>
  <c r="L10" i="50" s="1"/>
  <c r="U10" i="50"/>
  <c r="J20" i="50"/>
  <c r="K130" i="50"/>
  <c r="H130" i="50"/>
  <c r="T128" i="50"/>
  <c r="T118" i="50"/>
  <c r="E130" i="50"/>
  <c r="F130" i="50"/>
  <c r="R125" i="50"/>
  <c r="C94" i="50"/>
  <c r="C121" i="50" s="1"/>
  <c r="R75" i="50"/>
  <c r="Q117" i="50"/>
  <c r="E103" i="50"/>
  <c r="G130" i="50"/>
  <c r="G103" i="50"/>
  <c r="M130" i="50"/>
  <c r="S120" i="50"/>
  <c r="L12" i="50"/>
  <c r="M103" i="50"/>
  <c r="T124" i="50"/>
  <c r="J103" i="50"/>
  <c r="R79" i="50"/>
  <c r="R81" i="50"/>
  <c r="C101" i="50"/>
  <c r="C128" i="50" s="1"/>
  <c r="R128" i="50" s="1"/>
  <c r="R76" i="50"/>
  <c r="N117" i="50"/>
  <c r="I100" i="50"/>
  <c r="I127" i="50" s="1"/>
  <c r="I96" i="50"/>
  <c r="I123" i="50" s="1"/>
  <c r="I130" i="50" s="1"/>
  <c r="O100" i="50"/>
  <c r="O127" i="50" s="1"/>
  <c r="O96" i="50"/>
  <c r="O123" i="50" s="1"/>
  <c r="O130" i="50" s="1"/>
  <c r="N102" i="50"/>
  <c r="N129" i="50" s="1"/>
  <c r="N97" i="50"/>
  <c r="N124" i="50" s="1"/>
  <c r="S124" i="50" s="1"/>
  <c r="N94" i="50"/>
  <c r="N121" i="50" s="1"/>
  <c r="S121" i="50" s="1"/>
  <c r="L22" i="50"/>
  <c r="Q54" i="49"/>
  <c r="Q55" i="49" s="1"/>
  <c r="W8" i="42"/>
  <c r="W54" i="42" s="1"/>
  <c r="Q55" i="42"/>
  <c r="Q56" i="42" s="1"/>
  <c r="Q55" i="41"/>
  <c r="Q56" i="41" s="1"/>
  <c r="W9" i="41"/>
  <c r="W54" i="41" s="1"/>
  <c r="W10" i="43"/>
  <c r="W53" i="43" s="1"/>
  <c r="Q54" i="43"/>
  <c r="Q55" i="43" s="1"/>
  <c r="W10" i="44"/>
  <c r="W54" i="44" s="1"/>
  <c r="Q55" i="44"/>
  <c r="Q56" i="44" s="1"/>
  <c r="N100" i="50"/>
  <c r="N127" i="50" s="1"/>
  <c r="S127" i="50" s="1"/>
  <c r="N95" i="50"/>
  <c r="N122" i="50" s="1"/>
  <c r="S122" i="50" s="1"/>
  <c r="N92" i="50"/>
  <c r="N119" i="50" s="1"/>
  <c r="S119" i="50" s="1"/>
  <c r="W23" i="50"/>
  <c r="L13" i="50"/>
  <c r="I63" i="6"/>
  <c r="W62" i="37"/>
  <c r="W8" i="40"/>
  <c r="W54" i="40" s="1"/>
  <c r="Q55" i="40"/>
  <c r="Q56" i="40" s="1"/>
  <c r="N99" i="50"/>
  <c r="N126" i="50" s="1"/>
  <c r="S126" i="50" s="1"/>
  <c r="N96" i="50"/>
  <c r="N123" i="50" s="1"/>
  <c r="S123" i="50" s="1"/>
  <c r="Q63" i="37"/>
  <c r="Q64" i="37" s="1"/>
  <c r="W9" i="47"/>
  <c r="W54" i="47" s="1"/>
  <c r="Q55" i="47"/>
  <c r="Q56" i="47" s="1"/>
  <c r="E23" i="50"/>
  <c r="Q53" i="43"/>
  <c r="F16" i="6" s="1"/>
  <c r="Q530" i="46"/>
  <c r="F18" i="6" s="1"/>
  <c r="L18" i="6" s="1"/>
  <c r="D18" i="50"/>
  <c r="Q54" i="44"/>
  <c r="F12" i="6" s="1"/>
  <c r="G18" i="50"/>
  <c r="H63" i="6" l="1"/>
  <c r="L15" i="50"/>
  <c r="L13" i="6"/>
  <c r="W12" i="50"/>
  <c r="L24" i="6"/>
  <c r="L19" i="6"/>
  <c r="L17" i="50"/>
  <c r="U24" i="50"/>
  <c r="L20" i="50"/>
  <c r="J23" i="50"/>
  <c r="K21" i="6"/>
  <c r="K63" i="6" s="1"/>
  <c r="L19" i="50"/>
  <c r="V24" i="50"/>
  <c r="T127" i="50"/>
  <c r="L130" i="50"/>
  <c r="L103" i="50"/>
  <c r="R84" i="50"/>
  <c r="P27" i="50"/>
  <c r="R119" i="50"/>
  <c r="R121" i="50"/>
  <c r="R127" i="50"/>
  <c r="G23" i="50"/>
  <c r="L16" i="6"/>
  <c r="P26" i="50"/>
  <c r="Q103" i="50"/>
  <c r="L17" i="6"/>
  <c r="T129" i="50"/>
  <c r="L9" i="6"/>
  <c r="L59" i="6"/>
  <c r="L62" i="6" s="1"/>
  <c r="O14" i="50" s="1"/>
  <c r="O25" i="50" s="1"/>
  <c r="Q18" i="50" s="1"/>
  <c r="J62" i="6"/>
  <c r="J63" i="6" s="1"/>
  <c r="W10" i="50"/>
  <c r="L18" i="50"/>
  <c r="N103" i="50"/>
  <c r="M107" i="50"/>
  <c r="M109" i="50"/>
  <c r="E107" i="50"/>
  <c r="E109" i="50"/>
  <c r="L12" i="6"/>
  <c r="F21" i="6"/>
  <c r="N130" i="50"/>
  <c r="S130" i="50" s="1"/>
  <c r="S117" i="50"/>
  <c r="I103" i="50"/>
  <c r="L107" i="50"/>
  <c r="L109" i="50"/>
  <c r="O103" i="50"/>
  <c r="Q107" i="50"/>
  <c r="Q109" i="50"/>
  <c r="R123" i="50"/>
  <c r="G109" i="50"/>
  <c r="G107" i="50"/>
  <c r="T117" i="50"/>
  <c r="Q130" i="50"/>
  <c r="R124" i="50"/>
  <c r="S129" i="50"/>
  <c r="R129" i="50"/>
  <c r="J106" i="50"/>
  <c r="J108" i="50"/>
  <c r="C130" i="50"/>
  <c r="D23" i="50"/>
  <c r="T123" i="50"/>
  <c r="R122" i="50"/>
  <c r="R130" i="50" s="1"/>
  <c r="R126" i="50"/>
  <c r="Q17" i="50" l="1"/>
  <c r="S17" i="50" s="1"/>
  <c r="Q10" i="50"/>
  <c r="Q21" i="50"/>
  <c r="S21" i="50" s="1"/>
  <c r="Q13" i="50"/>
  <c r="S13" i="50" s="1"/>
  <c r="W24" i="50"/>
  <c r="L21" i="6"/>
  <c r="L63" i="6" s="1"/>
  <c r="L23" i="50"/>
  <c r="D24" i="50"/>
  <c r="T130" i="50"/>
  <c r="S18" i="50"/>
  <c r="Q11" i="50"/>
  <c r="S11" i="50" s="1"/>
  <c r="Q16" i="50"/>
  <c r="S16" i="50" s="1"/>
  <c r="Q24" i="50"/>
  <c r="Q14" i="50"/>
  <c r="S14" i="50" s="1"/>
  <c r="Q19" i="50"/>
  <c r="S19" i="50" s="1"/>
  <c r="Q23" i="50"/>
  <c r="R19" i="50" s="1"/>
  <c r="Q15" i="50"/>
  <c r="S15" i="50" s="1"/>
  <c r="Q20" i="50"/>
  <c r="S20" i="50" s="1"/>
  <c r="Q22" i="50"/>
  <c r="S22" i="50" s="1"/>
  <c r="Q12" i="50"/>
  <c r="S12" i="50" s="1"/>
  <c r="I107" i="50"/>
  <c r="R107" i="50" s="1"/>
  <c r="I109" i="50"/>
  <c r="N106" i="50"/>
  <c r="R106" i="50" s="1"/>
  <c r="N108" i="50"/>
  <c r="R108" i="50" s="1"/>
  <c r="O109" i="50"/>
  <c r="O107" i="50"/>
  <c r="U130" i="50"/>
  <c r="L64" i="6"/>
  <c r="C26" i="2" s="1"/>
  <c r="F63" i="6"/>
  <c r="H19" i="50" l="1"/>
  <c r="M19" i="50" s="1"/>
  <c r="Q25" i="50"/>
  <c r="S10" i="50"/>
  <c r="S23" i="50" s="1"/>
  <c r="R20" i="50"/>
  <c r="H20" i="50" s="1"/>
  <c r="C20" i="50" s="1"/>
  <c r="K20" i="50" s="1"/>
  <c r="R14" i="50"/>
  <c r="H14" i="50" s="1"/>
  <c r="M14" i="50" s="1"/>
  <c r="R21" i="50"/>
  <c r="H21" i="50" s="1"/>
  <c r="R18" i="50"/>
  <c r="H18" i="50" s="1"/>
  <c r="R24" i="50"/>
  <c r="R16" i="50"/>
  <c r="H16" i="50" s="1"/>
  <c r="R109" i="50"/>
  <c r="R11" i="50"/>
  <c r="H11" i="50" s="1"/>
  <c r="C11" i="50" s="1"/>
  <c r="K11" i="50" s="1"/>
  <c r="R15" i="50"/>
  <c r="H15" i="50" s="1"/>
  <c r="C15" i="50" s="1"/>
  <c r="K15" i="50" s="1"/>
  <c r="R12" i="50"/>
  <c r="H12" i="50" s="1"/>
  <c r="R13" i="50"/>
  <c r="H13" i="50" s="1"/>
  <c r="C13" i="50" s="1"/>
  <c r="K13" i="50" s="1"/>
  <c r="R17" i="50"/>
  <c r="H17" i="50" s="1"/>
  <c r="M17" i="50" s="1"/>
  <c r="R22" i="50"/>
  <c r="H22" i="50" s="1"/>
  <c r="M22" i="50" s="1"/>
  <c r="R10" i="50"/>
  <c r="R110" i="50"/>
  <c r="C14" i="50" l="1"/>
  <c r="K14" i="50" s="1"/>
  <c r="C19" i="50"/>
  <c r="K19" i="50" s="1"/>
  <c r="M15" i="50"/>
  <c r="M11" i="50"/>
  <c r="C17" i="50"/>
  <c r="K17" i="50" s="1"/>
  <c r="C22" i="50"/>
  <c r="K22" i="50" s="1"/>
  <c r="M20" i="50"/>
  <c r="M21" i="50"/>
  <c r="C21" i="50"/>
  <c r="K21" i="50" s="1"/>
  <c r="M13" i="50"/>
  <c r="R25" i="50"/>
  <c r="H10" i="50"/>
  <c r="M12" i="50"/>
  <c r="C12" i="50"/>
  <c r="K12" i="50" s="1"/>
  <c r="M16" i="50"/>
  <c r="C16" i="50"/>
  <c r="K16" i="50" s="1"/>
  <c r="M18" i="50"/>
  <c r="C18" i="50"/>
  <c r="K18" i="50" s="1"/>
  <c r="H23" i="50" l="1"/>
  <c r="M10" i="50"/>
  <c r="M23" i="50" s="1"/>
  <c r="L24" i="50" s="1"/>
  <c r="C10" i="50"/>
  <c r="C23" i="50" l="1"/>
  <c r="K10" i="50"/>
  <c r="K23" i="50" s="1"/>
</calcChain>
</file>

<file path=xl/comments1.xml><?xml version="1.0" encoding="utf-8"?>
<comments xmlns="http://schemas.openxmlformats.org/spreadsheetml/2006/main">
  <authors>
    <author>DBraun</author>
  </authors>
  <commentList>
    <comment ref="A4" authorId="0" shapeId="0">
      <text>
        <r>
          <rPr>
            <b/>
            <sz val="12"/>
            <color indexed="81"/>
            <rFont val="Tahoma"/>
            <family val="2"/>
          </rPr>
          <t>Enter your agency name here</t>
        </r>
      </text>
    </comment>
    <comment ref="A7" authorId="0" shapeId="0">
      <text>
        <r>
          <rPr>
            <b/>
            <sz val="12"/>
            <color indexed="81"/>
            <rFont val="Tahoma"/>
            <family val="2"/>
          </rPr>
          <t>Enter the Agency Number assigned by the State of Indiana</t>
        </r>
      </text>
    </comment>
    <comment ref="A10" authorId="0" shapeId="0">
      <text>
        <r>
          <rPr>
            <b/>
            <sz val="12"/>
            <color indexed="81"/>
            <rFont val="Tahoma"/>
            <family val="2"/>
          </rPr>
          <t>Enter the Quarter Begin
Date (MM-DD-YY)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Enter the Quarter End Date (MM-DD-YY)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5" authorId="0" shapeId="0">
      <text>
        <r>
          <rPr>
            <b/>
            <sz val="14"/>
            <color indexed="81"/>
            <rFont val="Tahoma"/>
            <family val="2"/>
          </rPr>
          <t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<sst xmlns="http://schemas.openxmlformats.org/spreadsheetml/2006/main" count="5145" uniqueCount="2311">
  <si>
    <t>Advertising</t>
  </si>
  <si>
    <t>Attorney Fees</t>
  </si>
  <si>
    <t>Insurance</t>
  </si>
  <si>
    <t>Management Info System</t>
  </si>
  <si>
    <t>Membership/Publications</t>
  </si>
  <si>
    <t>Office Supplies</t>
  </si>
  <si>
    <t>Postage</t>
  </si>
  <si>
    <t>Printing Service</t>
  </si>
  <si>
    <t>Staff Training</t>
  </si>
  <si>
    <t>Telephone</t>
  </si>
  <si>
    <t>Utilities</t>
  </si>
  <si>
    <t>Qtr End Date</t>
  </si>
  <si>
    <t>CMCH #</t>
  </si>
  <si>
    <t>EXPENSE AND REVENUE RECAP</t>
  </si>
  <si>
    <t>Building Rent</t>
  </si>
  <si>
    <t xml:space="preserve"> </t>
  </si>
  <si>
    <t>Materials and Supplies</t>
  </si>
  <si>
    <t>Inpatient Hospital</t>
  </si>
  <si>
    <t>Residential Services</t>
  </si>
  <si>
    <t>Food Supplies</t>
  </si>
  <si>
    <t>Medical Supplies</t>
  </si>
  <si>
    <t>Mileage &amp; Transportation</t>
  </si>
  <si>
    <t>Other</t>
  </si>
  <si>
    <t>Repairs &amp; Maintenance</t>
  </si>
  <si>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</si>
  <si>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</si>
  <si>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</si>
  <si>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</si>
  <si>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</si>
  <si>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</si>
  <si>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</si>
  <si>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</si>
  <si>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</si>
  <si>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</si>
  <si>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</si>
  <si>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</si>
  <si>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</si>
  <si>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</si>
  <si>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Administrators</t>
  </si>
  <si>
    <t>Case Coordinators</t>
  </si>
  <si>
    <t>Intake Specialists</t>
  </si>
  <si>
    <t>Physicians</t>
  </si>
  <si>
    <t>Nurses</t>
  </si>
  <si>
    <t>Program Specialists</t>
  </si>
  <si>
    <t>Psychologists</t>
  </si>
  <si>
    <t>Support Services Personnel</t>
  </si>
  <si>
    <t>Therapists</t>
  </si>
  <si>
    <t>Unit Directors</t>
  </si>
  <si>
    <t xml:space="preserve">  </t>
  </si>
  <si>
    <t>Dues/Fees</t>
  </si>
  <si>
    <t>crossfoot</t>
  </si>
  <si>
    <t>Total will be inserted on "Financials" worksheet</t>
  </si>
  <si>
    <t>`</t>
  </si>
  <si>
    <t>Category: Program Specialist</t>
  </si>
  <si>
    <t>Category: Psychologist</t>
  </si>
  <si>
    <t>Category: Social Worker</t>
  </si>
  <si>
    <t>Category: Support Services</t>
  </si>
  <si>
    <t>Category: Therapist</t>
  </si>
  <si>
    <t>Payroll Tax /</t>
  </si>
  <si>
    <t>FICA</t>
  </si>
  <si>
    <t>Fringe</t>
  </si>
  <si>
    <t>Travel &amp;</t>
  </si>
  <si>
    <t>Training</t>
  </si>
  <si>
    <t>Services</t>
  </si>
  <si>
    <t>Purchased</t>
  </si>
  <si>
    <t>Salaries &amp;</t>
  </si>
  <si>
    <t>Wages</t>
  </si>
  <si>
    <t>Salaries &amp; Wages</t>
  </si>
  <si>
    <t>Materials</t>
  </si>
  <si>
    <t>&amp; Supplies</t>
  </si>
  <si>
    <t>Benefits</t>
  </si>
  <si>
    <t>&lt;&lt;---------------PERSONNEL BENEFITS AND OTHER ALLOWABLE DIRECT EXPENSES---------------&gt;&gt;</t>
  </si>
  <si>
    <t>&lt;-DIRECT SUPPORT STAFF-&gt;</t>
  </si>
  <si>
    <t xml:space="preserve">Total Cost per Person </t>
  </si>
  <si>
    <t>Totals will be inserted on "Financials" worksheet</t>
  </si>
  <si>
    <t>FEDERAL REVENUE APPLICABLE</t>
  </si>
  <si>
    <t>Total</t>
  </si>
  <si>
    <t xml:space="preserve">Total Cost </t>
  </si>
  <si>
    <t>Category: Nurses</t>
  </si>
  <si>
    <t>Category: MSWs</t>
  </si>
  <si>
    <t>Category: Physicians</t>
  </si>
  <si>
    <t>Category: Intake Specialists</t>
  </si>
  <si>
    <t>Category: Case Coordinators</t>
  </si>
  <si>
    <t>Category: Administrators</t>
  </si>
  <si>
    <t>Category: Unit Directors</t>
  </si>
  <si>
    <t>Contracted Services</t>
  </si>
  <si>
    <t>Subtotal of Prgm &amp; Ovhd Costs</t>
  </si>
  <si>
    <t>Subtotal Time Study Category Costs</t>
  </si>
  <si>
    <t>Time Study Worksheet Detail</t>
  </si>
  <si>
    <t>Time Study  Worksheet Detail</t>
  </si>
  <si>
    <t>Equipment Maintenance</t>
  </si>
  <si>
    <t>Equipment Rental</t>
  </si>
  <si>
    <t>the requirements of 42 CFR 433.51.  This claim is solely related to our MHFRP</t>
  </si>
  <si>
    <t>Position Title</t>
  </si>
  <si>
    <t>Targeted Case Managers</t>
  </si>
  <si>
    <t>Category: Targeted Case Managers</t>
  </si>
  <si>
    <t>Agency ID#</t>
  </si>
  <si>
    <t>&lt;&lt;------------   TIME STUDY PARTICIPANTS   ------------&gt;&gt;</t>
  </si>
  <si>
    <t>Location Code</t>
  </si>
  <si>
    <t>Social Worker- MSW</t>
  </si>
  <si>
    <t>Social Workers- BS</t>
  </si>
  <si>
    <t>Non-Applied Expenditures</t>
  </si>
  <si>
    <t>&lt;&lt;------------  NON-TIME STUDED -  GENERAL &amp; ADMINISTRATIVE</t>
  </si>
  <si>
    <t xml:space="preserve">agreement with the Indiana Family &amp; Social Services Administration, Division of Mental </t>
  </si>
  <si>
    <t>Health and Addiction.</t>
  </si>
  <si>
    <t>Audit Services</t>
  </si>
  <si>
    <t>Bad Debt (note: not allowable)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</si>
  <si>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</si>
  <si>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</si>
  <si>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Depreciation -Equipment</t>
  </si>
  <si>
    <t>Depreciation -Other</t>
  </si>
  <si>
    <t>COMMENTS  (Note: comments are allowed to exceed space provided)</t>
  </si>
  <si>
    <t>Depreciation- Buildings</t>
  </si>
  <si>
    <t>Amount</t>
  </si>
  <si>
    <r>
      <t>Not Applicable (</t>
    </r>
    <r>
      <rPr>
        <b/>
        <sz val="11"/>
        <color indexed="8"/>
        <rFont val="Arial MT"/>
      </rPr>
      <t>Direct Program Cost  or OMB A-87 &amp; 122 Unallowable</t>
    </r>
    <r>
      <rPr>
        <b/>
        <sz val="12"/>
        <color indexed="8"/>
        <rFont val="Arial MT"/>
      </rPr>
      <t>)</t>
    </r>
  </si>
  <si>
    <t>General Overhead Staff Worksheet Totals</t>
  </si>
  <si>
    <t>Last Name</t>
  </si>
  <si>
    <t>First Name</t>
  </si>
  <si>
    <t>Depreciation Expense</t>
  </si>
  <si>
    <t>Net Cost</t>
  </si>
  <si>
    <t>Describe, Type Source</t>
  </si>
  <si>
    <t>Expenditures Included with Direct costs in Section A</t>
  </si>
  <si>
    <t>Allowable &amp; Applicable</t>
  </si>
  <si>
    <t>Revenue Offsets (Please enter as credit to offset as applicable)</t>
  </si>
  <si>
    <t>Time Study Job Category Worksheet Costs</t>
  </si>
  <si>
    <t>Costs - Non-Time Studied Category (G&amp;A)</t>
  </si>
  <si>
    <t>A.  EXPENDITURE/ACTIVITY CATEGORIES (This section is intended to be completed automatically from data entered on the preceeding  job category worksheets)</t>
  </si>
  <si>
    <t>--Sample account names are provided below</t>
  </si>
  <si>
    <t>--Agencies should modify as desired</t>
  </si>
  <si>
    <t>TOTAL GROSS EXPENDITURES FOR INITIAL CERTIFICATION</t>
  </si>
  <si>
    <t>Initial Certification of Expenditures Used for this Claim are Stated Below:</t>
  </si>
  <si>
    <t>B.  Section Used To Identify                        Indirect Agency Costs</t>
  </si>
  <si>
    <t xml:space="preserve">GROSS EXPENDITURES </t>
  </si>
  <si>
    <t>Revenue Offsets</t>
  </si>
  <si>
    <t>Depreciation Subtotal</t>
  </si>
  <si>
    <t>COLUMN TOTAL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</si>
  <si>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</si>
  <si>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</si>
  <si>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</si>
  <si>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</si>
  <si>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</si>
  <si>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</si>
  <si>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</si>
  <si>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</si>
  <si>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</si>
  <si>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</si>
  <si>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</si>
  <si>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</si>
  <si>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</si>
  <si>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</si>
  <si>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Contractors / Purchased Svcs</t>
  </si>
  <si>
    <t>ALLOCATION OF INDIRECT COSTS</t>
  </si>
  <si>
    <t>Adjustments    (Show +or - ) *</t>
  </si>
  <si>
    <t>Federal Revenue Offset/Rev Adj</t>
  </si>
  <si>
    <t>Net Claim Cost</t>
  </si>
  <si>
    <t>Materials, Splys, Contracted, Other &amp; Indirects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</si>
  <si>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</si>
  <si>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</si>
  <si>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</si>
  <si>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</si>
  <si>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</si>
  <si>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</si>
  <si>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</si>
  <si>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</si>
  <si>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</si>
  <si>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</si>
  <si>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</si>
  <si>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</si>
  <si>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</si>
  <si>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</si>
  <si>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</si>
  <si>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</si>
  <si>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</si>
  <si>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</si>
  <si>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</si>
  <si>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</si>
  <si>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</si>
  <si>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</si>
  <si>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</si>
  <si>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</si>
  <si>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</si>
  <si>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</si>
  <si>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</si>
  <si>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</si>
  <si>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</si>
  <si>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</si>
  <si>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</si>
  <si>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</si>
  <si>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</si>
  <si>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</si>
  <si>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</si>
  <si>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</si>
  <si>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</si>
  <si>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</si>
  <si>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</si>
  <si>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</si>
  <si>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</si>
  <si>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</si>
  <si>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</si>
  <si>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</si>
  <si>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</si>
  <si>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</si>
  <si>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</si>
  <si>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</si>
  <si>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</si>
  <si>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</si>
  <si>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</si>
  <si>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</si>
  <si>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</si>
  <si>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</si>
  <si>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</si>
  <si>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</si>
  <si>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</si>
  <si>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</si>
  <si>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</si>
  <si>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</si>
  <si>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</si>
  <si>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</si>
  <si>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</si>
  <si>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</si>
  <si>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</si>
  <si>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</si>
  <si>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</si>
  <si>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Error Formula Check =&gt;</t>
  </si>
  <si>
    <t>Fringes</t>
  </si>
  <si>
    <t>Fringe %</t>
  </si>
  <si>
    <t>G &amp; A</t>
  </si>
  <si>
    <t>Travel &amp; Training</t>
  </si>
  <si>
    <t>Dues/Fees,  Materials,Supplies, and Other Expense</t>
  </si>
  <si>
    <t>Net Claimable for  Review &amp; Validation</t>
  </si>
  <si>
    <t>Net Claimable for  Review     &amp; Validation</t>
  </si>
  <si>
    <t/>
  </si>
  <si>
    <t>BOWEN CENTER</t>
  </si>
  <si>
    <t>Baumgartner</t>
  </si>
  <si>
    <t xml:space="preserve">Jay </t>
  </si>
  <si>
    <t>ADMINISTRATOR</t>
  </si>
  <si>
    <t>5</t>
  </si>
  <si>
    <t>Kosciusko</t>
  </si>
  <si>
    <t>Brown</t>
  </si>
  <si>
    <t>Matthew</t>
  </si>
  <si>
    <t>3802</t>
  </si>
  <si>
    <t>Noble</t>
  </si>
  <si>
    <t>Carey</t>
  </si>
  <si>
    <t>Dan</t>
  </si>
  <si>
    <t>277</t>
  </si>
  <si>
    <t>Carlson</t>
  </si>
  <si>
    <t>Kurt</t>
  </si>
  <si>
    <t>15</t>
  </si>
  <si>
    <t>CLARK</t>
  </si>
  <si>
    <t>RON</t>
  </si>
  <si>
    <t>20</t>
  </si>
  <si>
    <t>Gerard</t>
  </si>
  <si>
    <t xml:space="preserve">Mary </t>
  </si>
  <si>
    <t>2906</t>
  </si>
  <si>
    <t>Gottschalk</t>
  </si>
  <si>
    <t>Brooke</t>
  </si>
  <si>
    <t>2781</t>
  </si>
  <si>
    <t>GRAHAM</t>
  </si>
  <si>
    <t>MATTHEW</t>
  </si>
  <si>
    <t>1402</t>
  </si>
  <si>
    <t>Wabash</t>
  </si>
  <si>
    <t>Leary</t>
  </si>
  <si>
    <t>Lindie</t>
  </si>
  <si>
    <t>2679</t>
  </si>
  <si>
    <t>Marshall</t>
  </si>
  <si>
    <t>Mitchell</t>
  </si>
  <si>
    <t>Robinn</t>
  </si>
  <si>
    <t>1629</t>
  </si>
  <si>
    <t>LaGrange</t>
  </si>
  <si>
    <t>NUSSBAUM</t>
  </si>
  <si>
    <t>TIM</t>
  </si>
  <si>
    <t>89</t>
  </si>
  <si>
    <t>RUHROLD</t>
  </si>
  <si>
    <t>RICHARD</t>
  </si>
  <si>
    <t>117</t>
  </si>
  <si>
    <t>Ryan</t>
  </si>
  <si>
    <t>Robert</t>
  </si>
  <si>
    <t>1287</t>
  </si>
  <si>
    <t>SNYDER</t>
  </si>
  <si>
    <t>SHELLY</t>
  </si>
  <si>
    <t>2032</t>
  </si>
  <si>
    <t>Huntington</t>
  </si>
  <si>
    <t>Southworth</t>
  </si>
  <si>
    <t>Catherine</t>
  </si>
  <si>
    <t>3388</t>
  </si>
  <si>
    <t>STEPHAN</t>
  </si>
  <si>
    <t>WILLIAM</t>
  </si>
  <si>
    <t>1134</t>
  </si>
  <si>
    <t>Allen</t>
  </si>
  <si>
    <t>Swaidner</t>
  </si>
  <si>
    <t>Jamie</t>
  </si>
  <si>
    <t>2734</t>
  </si>
  <si>
    <t>Whitley</t>
  </si>
  <si>
    <t>Baugh</t>
  </si>
  <si>
    <t>Henry</t>
  </si>
  <si>
    <t>INTAKE SPECIALIST</t>
  </si>
  <si>
    <t>4473</t>
  </si>
  <si>
    <t>Besson</t>
  </si>
  <si>
    <t>Jacqueline</t>
  </si>
  <si>
    <t>1133</t>
  </si>
  <si>
    <t>Haines</t>
  </si>
  <si>
    <t>Victoria</t>
  </si>
  <si>
    <t>2879</t>
  </si>
  <si>
    <t>Logan</t>
  </si>
  <si>
    <t>Rebecca</t>
  </si>
  <si>
    <t>3901</t>
  </si>
  <si>
    <t>Patino</t>
  </si>
  <si>
    <t>Janely</t>
  </si>
  <si>
    <t>2813</t>
  </si>
  <si>
    <t>Williams</t>
  </si>
  <si>
    <t>Kelli</t>
  </si>
  <si>
    <t>1103</t>
  </si>
  <si>
    <t>Benson</t>
  </si>
  <si>
    <t>Shannon</t>
  </si>
  <si>
    <t>NURSE</t>
  </si>
  <si>
    <t>4491</t>
  </si>
  <si>
    <t>Berkes</t>
  </si>
  <si>
    <t>Melissa</t>
  </si>
  <si>
    <t>4634</t>
  </si>
  <si>
    <t>Bowman</t>
  </si>
  <si>
    <t>Randa</t>
  </si>
  <si>
    <t>4362</t>
  </si>
  <si>
    <t>Clark</t>
  </si>
  <si>
    <t>Rachael</t>
  </si>
  <si>
    <t>4607</t>
  </si>
  <si>
    <t>Crowder</t>
  </si>
  <si>
    <t>4587</t>
  </si>
  <si>
    <t>Steuben</t>
  </si>
  <si>
    <t>Cunningham</t>
  </si>
  <si>
    <t>Timothy</t>
  </si>
  <si>
    <t>2529</t>
  </si>
  <si>
    <t>Desmonds</t>
  </si>
  <si>
    <t>Kacy</t>
  </si>
  <si>
    <t>3040</t>
  </si>
  <si>
    <t>Devkota</t>
  </si>
  <si>
    <t>Bimala</t>
  </si>
  <si>
    <t>4303</t>
  </si>
  <si>
    <t>Gerardot</t>
  </si>
  <si>
    <t>3217</t>
  </si>
  <si>
    <t>GINTER</t>
  </si>
  <si>
    <t>KATHY</t>
  </si>
  <si>
    <t>2012</t>
  </si>
  <si>
    <t>Glassie</t>
  </si>
  <si>
    <t>Jennifer</t>
  </si>
  <si>
    <t>4211</t>
  </si>
  <si>
    <t>Himes</t>
  </si>
  <si>
    <t>Todd</t>
  </si>
  <si>
    <t>3931</t>
  </si>
  <si>
    <t>Howard</t>
  </si>
  <si>
    <t>Sonya</t>
  </si>
  <si>
    <t>4397</t>
  </si>
  <si>
    <t>Hughes</t>
  </si>
  <si>
    <t>4456</t>
  </si>
  <si>
    <t>Angela</t>
  </si>
  <si>
    <t>4008</t>
  </si>
  <si>
    <t>Lemke</t>
  </si>
  <si>
    <t>Candace</t>
  </si>
  <si>
    <t>2949</t>
  </si>
  <si>
    <t>Linker</t>
  </si>
  <si>
    <t>Molly</t>
  </si>
  <si>
    <t>2747</t>
  </si>
  <si>
    <t>Lude</t>
  </si>
  <si>
    <t>Marilyn</t>
  </si>
  <si>
    <t>3535</t>
  </si>
  <si>
    <t>Miller</t>
  </si>
  <si>
    <t>Rachel</t>
  </si>
  <si>
    <t>3255</t>
  </si>
  <si>
    <t>Neely</t>
  </si>
  <si>
    <t>Christopher</t>
  </si>
  <si>
    <t>4633</t>
  </si>
  <si>
    <t>Parker</t>
  </si>
  <si>
    <t>Kimberly</t>
  </si>
  <si>
    <t>3270</t>
  </si>
  <si>
    <t>Parra</t>
  </si>
  <si>
    <t>Michelle</t>
  </si>
  <si>
    <t>3982</t>
  </si>
  <si>
    <t>Pressler-Clark</t>
  </si>
  <si>
    <t>Lisa</t>
  </si>
  <si>
    <t>1917</t>
  </si>
  <si>
    <t>Allen County</t>
  </si>
  <si>
    <t>Rata</t>
  </si>
  <si>
    <t>Carmen</t>
  </si>
  <si>
    <t>4592</t>
  </si>
  <si>
    <t>Reed</t>
  </si>
  <si>
    <t>Kimra</t>
  </si>
  <si>
    <t>4382</t>
  </si>
  <si>
    <t>Schwartz Demange</t>
  </si>
  <si>
    <t>Pam</t>
  </si>
  <si>
    <t>3294</t>
  </si>
  <si>
    <t>Straub</t>
  </si>
  <si>
    <t>Lyndsy</t>
  </si>
  <si>
    <t>2315</t>
  </si>
  <si>
    <t>Trent</t>
  </si>
  <si>
    <t>Chantal</t>
  </si>
  <si>
    <t>4394</t>
  </si>
  <si>
    <t>Ahmad</t>
  </si>
  <si>
    <t>Hani</t>
  </si>
  <si>
    <t>PHYSICIAN</t>
  </si>
  <si>
    <t>3304</t>
  </si>
  <si>
    <t>Dubey</t>
  </si>
  <si>
    <t>Shivam</t>
  </si>
  <si>
    <t>3302</t>
  </si>
  <si>
    <t>Maharjan</t>
  </si>
  <si>
    <t>Santosh</t>
  </si>
  <si>
    <t>3306</t>
  </si>
  <si>
    <t>Sriram</t>
  </si>
  <si>
    <t>Kishore</t>
  </si>
  <si>
    <t>3303</t>
  </si>
  <si>
    <t>Barton</t>
  </si>
  <si>
    <t>Susie</t>
  </si>
  <si>
    <t>PROGRAM SPECIALIST</t>
  </si>
  <si>
    <t>2493</t>
  </si>
  <si>
    <t>Batdorff</t>
  </si>
  <si>
    <t>Marsha</t>
  </si>
  <si>
    <t>838</t>
  </si>
  <si>
    <t>Losee</t>
  </si>
  <si>
    <t>Hanna</t>
  </si>
  <si>
    <t>2868</t>
  </si>
  <si>
    <t>WESTERHOF</t>
  </si>
  <si>
    <t>TED</t>
  </si>
  <si>
    <t>273</t>
  </si>
  <si>
    <t>Baumgarden</t>
  </si>
  <si>
    <t>Kelly</t>
  </si>
  <si>
    <t>PSYCHOLOGIST</t>
  </si>
  <si>
    <t>4461</t>
  </si>
  <si>
    <t>CIULA</t>
  </si>
  <si>
    <t>BRYAN</t>
  </si>
  <si>
    <t>18</t>
  </si>
  <si>
    <t>Colley</t>
  </si>
  <si>
    <t>Meghan</t>
  </si>
  <si>
    <t>3747</t>
  </si>
  <si>
    <t>Garcia</t>
  </si>
  <si>
    <t>4460</t>
  </si>
  <si>
    <t>Hunter</t>
  </si>
  <si>
    <t>Ashley</t>
  </si>
  <si>
    <t>3671</t>
  </si>
  <si>
    <t>Krouse</t>
  </si>
  <si>
    <t>Klinton</t>
  </si>
  <si>
    <t>2513</t>
  </si>
  <si>
    <t>Liebetrau</t>
  </si>
  <si>
    <t>Siquilla</t>
  </si>
  <si>
    <t>2668</t>
  </si>
  <si>
    <t>ROY</t>
  </si>
  <si>
    <t>KAY</t>
  </si>
  <si>
    <t>1063</t>
  </si>
  <si>
    <t>Spegel</t>
  </si>
  <si>
    <t>4059</t>
  </si>
  <si>
    <t>Yoder</t>
  </si>
  <si>
    <t>Andrew</t>
  </si>
  <si>
    <t>4076</t>
  </si>
  <si>
    <t>Antrup</t>
  </si>
  <si>
    <t>Donalda</t>
  </si>
  <si>
    <t>SOCIAL WORKER</t>
  </si>
  <si>
    <t>4580</t>
  </si>
  <si>
    <t>Boughton</t>
  </si>
  <si>
    <t>Dawn</t>
  </si>
  <si>
    <t>4088</t>
  </si>
  <si>
    <t>Craton</t>
  </si>
  <si>
    <t>Elizabeth</t>
  </si>
  <si>
    <t>2708</t>
  </si>
  <si>
    <t>Creech</t>
  </si>
  <si>
    <t>Danielle</t>
  </si>
  <si>
    <t>2761</t>
  </si>
  <si>
    <t>Elwood</t>
  </si>
  <si>
    <t>Debra</t>
  </si>
  <si>
    <t>3138</t>
  </si>
  <si>
    <t>Foltz</t>
  </si>
  <si>
    <t>3995</t>
  </si>
  <si>
    <t>Gladding-Vanderipe</t>
  </si>
  <si>
    <t>David</t>
  </si>
  <si>
    <t>1947</t>
  </si>
  <si>
    <t>Brandon</t>
  </si>
  <si>
    <t>3854</t>
  </si>
  <si>
    <t>Haynes</t>
  </si>
  <si>
    <t>Rebekah</t>
  </si>
  <si>
    <t>4320</t>
  </si>
  <si>
    <t>Hook</t>
  </si>
  <si>
    <t>Megan</t>
  </si>
  <si>
    <t>3711</t>
  </si>
  <si>
    <t>Jacobs</t>
  </si>
  <si>
    <t>Laura</t>
  </si>
  <si>
    <t>4498</t>
  </si>
  <si>
    <t>Juarez-Galvan</t>
  </si>
  <si>
    <t>Sanjuana</t>
  </si>
  <si>
    <t>3745</t>
  </si>
  <si>
    <t>KILANDER</t>
  </si>
  <si>
    <t>KIMBERLY</t>
  </si>
  <si>
    <t>2004</t>
  </si>
  <si>
    <t>Krontz</t>
  </si>
  <si>
    <t>Autumn</t>
  </si>
  <si>
    <t>2501</t>
  </si>
  <si>
    <t>Mancha</t>
  </si>
  <si>
    <t>Deborah</t>
  </si>
  <si>
    <t>1678</t>
  </si>
  <si>
    <t>Mathiak</t>
  </si>
  <si>
    <t>Abbie</t>
  </si>
  <si>
    <t>4559</t>
  </si>
  <si>
    <t>Mays</t>
  </si>
  <si>
    <t>Brianna</t>
  </si>
  <si>
    <t>4455</t>
  </si>
  <si>
    <t>Nei</t>
  </si>
  <si>
    <t>Diane</t>
  </si>
  <si>
    <t>2665</t>
  </si>
  <si>
    <t>Netzley</t>
  </si>
  <si>
    <t>Vondria</t>
  </si>
  <si>
    <t>2549</t>
  </si>
  <si>
    <t>Park</t>
  </si>
  <si>
    <t xml:space="preserve">BoHyun </t>
  </si>
  <si>
    <t>2627</t>
  </si>
  <si>
    <t>Perez</t>
  </si>
  <si>
    <t>3858</t>
  </si>
  <si>
    <t>Potter</t>
  </si>
  <si>
    <t>Amanda</t>
  </si>
  <si>
    <t>4589</t>
  </si>
  <si>
    <t>Powell</t>
  </si>
  <si>
    <t>Markita</t>
  </si>
  <si>
    <t>3454</t>
  </si>
  <si>
    <t>Richards</t>
  </si>
  <si>
    <t>Amber</t>
  </si>
  <si>
    <t>2700</t>
  </si>
  <si>
    <t>Rock</t>
  </si>
  <si>
    <t>Mary</t>
  </si>
  <si>
    <t>3879</t>
  </si>
  <si>
    <t>Salvo</t>
  </si>
  <si>
    <t>Monica</t>
  </si>
  <si>
    <t>4116</t>
  </si>
  <si>
    <t>DeKalb</t>
  </si>
  <si>
    <t>Scherer</t>
  </si>
  <si>
    <t>Karen</t>
  </si>
  <si>
    <t>3261</t>
  </si>
  <si>
    <t>Shaffer</t>
  </si>
  <si>
    <t>4133</t>
  </si>
  <si>
    <t>Syracuse</t>
  </si>
  <si>
    <t>Shomo</t>
  </si>
  <si>
    <t>Kathryn</t>
  </si>
  <si>
    <t>4500</t>
  </si>
  <si>
    <t>Shultz</t>
  </si>
  <si>
    <t>4121</t>
  </si>
  <si>
    <t>Troy</t>
  </si>
  <si>
    <t>4449</t>
  </si>
  <si>
    <t>Tubbs</t>
  </si>
  <si>
    <t>3972</t>
  </si>
  <si>
    <t>VanBibber</t>
  </si>
  <si>
    <t>Shelby</t>
  </si>
  <si>
    <t>3740</t>
  </si>
  <si>
    <t>Vielee</t>
  </si>
  <si>
    <t>4521</t>
  </si>
  <si>
    <t>WEAVER</t>
  </si>
  <si>
    <t>LINDA</t>
  </si>
  <si>
    <t>1772</t>
  </si>
  <si>
    <t>Winey</t>
  </si>
  <si>
    <t>Stephanie</t>
  </si>
  <si>
    <t>3786</t>
  </si>
  <si>
    <t>Woodcox</t>
  </si>
  <si>
    <t>Kija</t>
  </si>
  <si>
    <t>3865</t>
  </si>
  <si>
    <t>York</t>
  </si>
  <si>
    <t>Leah</t>
  </si>
  <si>
    <t>4623</t>
  </si>
  <si>
    <t>Barber</t>
  </si>
  <si>
    <t>Stephen</t>
  </si>
  <si>
    <t>SOCIAL WORKER MSW</t>
  </si>
  <si>
    <t>2600</t>
  </si>
  <si>
    <t>Benner</t>
  </si>
  <si>
    <t>Beverly</t>
  </si>
  <si>
    <t>2705</t>
  </si>
  <si>
    <t>Brunson</t>
  </si>
  <si>
    <t>Terra</t>
  </si>
  <si>
    <t>2522</t>
  </si>
  <si>
    <t>Buller</t>
  </si>
  <si>
    <t>Jonna</t>
  </si>
  <si>
    <t>4257</t>
  </si>
  <si>
    <t>Burch</t>
  </si>
  <si>
    <t>4401</t>
  </si>
  <si>
    <t>Freet</t>
  </si>
  <si>
    <t>Kathleen</t>
  </si>
  <si>
    <t>2437</t>
  </si>
  <si>
    <t>Getty</t>
  </si>
  <si>
    <t>Mary Beth</t>
  </si>
  <si>
    <t>1176</t>
  </si>
  <si>
    <t>Hall</t>
  </si>
  <si>
    <t>Rhonda</t>
  </si>
  <si>
    <t>3248</t>
  </si>
  <si>
    <t>LUCAS</t>
  </si>
  <si>
    <t>LYNN</t>
  </si>
  <si>
    <t>1965</t>
  </si>
  <si>
    <t>McAlister</t>
  </si>
  <si>
    <t>Scott</t>
  </si>
  <si>
    <t>1370</t>
  </si>
  <si>
    <t>Motherwell</t>
  </si>
  <si>
    <t>Christine</t>
  </si>
  <si>
    <t>903</t>
  </si>
  <si>
    <t>Parr</t>
  </si>
  <si>
    <t>Erica</t>
  </si>
  <si>
    <t>4079</t>
  </si>
  <si>
    <t>Pretzler</t>
  </si>
  <si>
    <t>Erin</t>
  </si>
  <si>
    <t>2251</t>
  </si>
  <si>
    <t>Rummel</t>
  </si>
  <si>
    <t>Patricia</t>
  </si>
  <si>
    <t>2921</t>
  </si>
  <si>
    <t>SCHRICKER</t>
  </si>
  <si>
    <t>MICHELE</t>
  </si>
  <si>
    <t>1203</t>
  </si>
  <si>
    <t>Stauss</t>
  </si>
  <si>
    <t>Melanie</t>
  </si>
  <si>
    <t>2593</t>
  </si>
  <si>
    <t>Thorne</t>
  </si>
  <si>
    <t>3091</t>
  </si>
  <si>
    <t>Todoran</t>
  </si>
  <si>
    <t>Nicholas</t>
  </si>
  <si>
    <t>4411</t>
  </si>
  <si>
    <t>Wilke</t>
  </si>
  <si>
    <t>Julie</t>
  </si>
  <si>
    <t>4413</t>
  </si>
  <si>
    <t>Donn</t>
  </si>
  <si>
    <t>2973</t>
  </si>
  <si>
    <t>Alexander</t>
  </si>
  <si>
    <t>Tamia</t>
  </si>
  <si>
    <t>SUPPORT SERVICES PERSONNEL</t>
  </si>
  <si>
    <t>4358</t>
  </si>
  <si>
    <t>Holli</t>
  </si>
  <si>
    <t>4450</t>
  </si>
  <si>
    <t>Applegate</t>
  </si>
  <si>
    <t>Casey</t>
  </si>
  <si>
    <t>2821</t>
  </si>
  <si>
    <t>Archambeault</t>
  </si>
  <si>
    <t>Carrie</t>
  </si>
  <si>
    <t>1051</t>
  </si>
  <si>
    <t>Argumendo Lopez</t>
  </si>
  <si>
    <t>Jaqueline</t>
  </si>
  <si>
    <t>4438</t>
  </si>
  <si>
    <t>Barnet</t>
  </si>
  <si>
    <t>Beth</t>
  </si>
  <si>
    <t>4599</t>
  </si>
  <si>
    <t>Bowers</t>
  </si>
  <si>
    <t>Denise</t>
  </si>
  <si>
    <t>4579</t>
  </si>
  <si>
    <t>Billijo</t>
  </si>
  <si>
    <t>4440</t>
  </si>
  <si>
    <t>Bryan</t>
  </si>
  <si>
    <t>4317</t>
  </si>
  <si>
    <t>Caldwell</t>
  </si>
  <si>
    <t>Tracey</t>
  </si>
  <si>
    <t>4327</t>
  </si>
  <si>
    <t>Campbell</t>
  </si>
  <si>
    <t>801</t>
  </si>
  <si>
    <t>Cavanaugh</t>
  </si>
  <si>
    <t>Nicole</t>
  </si>
  <si>
    <t>1413</t>
  </si>
  <si>
    <t>Cobbs</t>
  </si>
  <si>
    <t>Heather</t>
  </si>
  <si>
    <t>4525</t>
  </si>
  <si>
    <t>Cordill</t>
  </si>
  <si>
    <t>Charity</t>
  </si>
  <si>
    <t>3748</t>
  </si>
  <si>
    <t>Cusick</t>
  </si>
  <si>
    <t>Donna</t>
  </si>
  <si>
    <t>3295</t>
  </si>
  <si>
    <t>Davis</t>
  </si>
  <si>
    <t>4541</t>
  </si>
  <si>
    <t>Day</t>
  </si>
  <si>
    <t>2982</t>
  </si>
  <si>
    <t>Denton</t>
  </si>
  <si>
    <t>Minona</t>
  </si>
  <si>
    <t>4439</t>
  </si>
  <si>
    <t>Eisenhauer</t>
  </si>
  <si>
    <t>Teresa</t>
  </si>
  <si>
    <t>2596</t>
  </si>
  <si>
    <t>Estep</t>
  </si>
  <si>
    <t>Reyna</t>
  </si>
  <si>
    <t>4464</t>
  </si>
  <si>
    <t>Farlow</t>
  </si>
  <si>
    <t>Cynthia</t>
  </si>
  <si>
    <t>2985</t>
  </si>
  <si>
    <t>Freed</t>
  </si>
  <si>
    <t>April</t>
  </si>
  <si>
    <t>4606</t>
  </si>
  <si>
    <t>Goble</t>
  </si>
  <si>
    <t>144</t>
  </si>
  <si>
    <t>Gray</t>
  </si>
  <si>
    <t>Jodi</t>
  </si>
  <si>
    <t>3520</t>
  </si>
  <si>
    <t>Hare</t>
  </si>
  <si>
    <t>3902</t>
  </si>
  <si>
    <t>Hatcher</t>
  </si>
  <si>
    <t>421</t>
  </si>
  <si>
    <t>Hunsberger</t>
  </si>
  <si>
    <t>1108</t>
  </si>
  <si>
    <t>1431</t>
  </si>
  <si>
    <t>Johnson</t>
  </si>
  <si>
    <t>Amy</t>
  </si>
  <si>
    <t>2742</t>
  </si>
  <si>
    <t>Tara</t>
  </si>
  <si>
    <t>4003</t>
  </si>
  <si>
    <t>Jones</t>
  </si>
  <si>
    <t>Ashton</t>
  </si>
  <si>
    <t>3824</t>
  </si>
  <si>
    <t>Karns</t>
  </si>
  <si>
    <t>Kristine</t>
  </si>
  <si>
    <t>3227</t>
  </si>
  <si>
    <t>Keelean</t>
  </si>
  <si>
    <t>3109</t>
  </si>
  <si>
    <t>Kovacs</t>
  </si>
  <si>
    <t>Meg</t>
  </si>
  <si>
    <t>4433</t>
  </si>
  <si>
    <t>Lamb</t>
  </si>
  <si>
    <t>Terri</t>
  </si>
  <si>
    <t>4363</t>
  </si>
  <si>
    <t>Lee</t>
  </si>
  <si>
    <t>3264</t>
  </si>
  <si>
    <t>Leeka</t>
  </si>
  <si>
    <t>Lezlie</t>
  </si>
  <si>
    <t>2992</t>
  </si>
  <si>
    <t>Emily</t>
  </si>
  <si>
    <t>3960</t>
  </si>
  <si>
    <t>Lilly</t>
  </si>
  <si>
    <t>Jo Anne</t>
  </si>
  <si>
    <t>4435</t>
  </si>
  <si>
    <t>Lortie</t>
  </si>
  <si>
    <t>3941</t>
  </si>
  <si>
    <t>Lott</t>
  </si>
  <si>
    <t>Katelin</t>
  </si>
  <si>
    <t>4426</t>
  </si>
  <si>
    <t>Marcelo Gonzalez</t>
  </si>
  <si>
    <t>Stacey</t>
  </si>
  <si>
    <t>4627</t>
  </si>
  <si>
    <t>McBride</t>
  </si>
  <si>
    <t>Jayce</t>
  </si>
  <si>
    <t>3462</t>
  </si>
  <si>
    <t>Messer</t>
  </si>
  <si>
    <t>3464</t>
  </si>
  <si>
    <t>Mikesell</t>
  </si>
  <si>
    <t>Jessica</t>
  </si>
  <si>
    <t>3651</t>
  </si>
  <si>
    <t>Music</t>
  </si>
  <si>
    <t>Diana</t>
  </si>
  <si>
    <t>837</t>
  </si>
  <si>
    <t>Myers</t>
  </si>
  <si>
    <t>Abigail</t>
  </si>
  <si>
    <t>4152</t>
  </si>
  <si>
    <t>Nielsen</t>
  </si>
  <si>
    <t>4561</t>
  </si>
  <si>
    <t>Ousley</t>
  </si>
  <si>
    <t>Betty</t>
  </si>
  <si>
    <t>100</t>
  </si>
  <si>
    <t>Paulus</t>
  </si>
  <si>
    <t>3413</t>
  </si>
  <si>
    <t>PERNOD</t>
  </si>
  <si>
    <t>LORI</t>
  </si>
  <si>
    <t>9</t>
  </si>
  <si>
    <t>Perrott</t>
  </si>
  <si>
    <t>Sarah</t>
  </si>
  <si>
    <t>3235</t>
  </si>
  <si>
    <t>Ponce</t>
  </si>
  <si>
    <t>Jasmine</t>
  </si>
  <si>
    <t>4302</t>
  </si>
  <si>
    <t>Preuett</t>
  </si>
  <si>
    <t>4545</t>
  </si>
  <si>
    <t>Putt</t>
  </si>
  <si>
    <t>Breanna</t>
  </si>
  <si>
    <t>3713</t>
  </si>
  <si>
    <t>Pyle</t>
  </si>
  <si>
    <t>Courtney</t>
  </si>
  <si>
    <t>3501</t>
  </si>
  <si>
    <t>Radawski</t>
  </si>
  <si>
    <t>4126</t>
  </si>
  <si>
    <t>Randels</t>
  </si>
  <si>
    <t>3887</t>
  </si>
  <si>
    <t>Redding</t>
  </si>
  <si>
    <t>Acree</t>
  </si>
  <si>
    <t>3977</t>
  </si>
  <si>
    <t>Redner</t>
  </si>
  <si>
    <t xml:space="preserve">Angela </t>
  </si>
  <si>
    <t>2482</t>
  </si>
  <si>
    <t>Roy</t>
  </si>
  <si>
    <t>Crystal</t>
  </si>
  <si>
    <t>4078</t>
  </si>
  <si>
    <t>Schraw</t>
  </si>
  <si>
    <t>Karla</t>
  </si>
  <si>
    <t>3797</t>
  </si>
  <si>
    <t>Sells</t>
  </si>
  <si>
    <t>3872</t>
  </si>
  <si>
    <t>Shepherd</t>
  </si>
  <si>
    <t>4442</t>
  </si>
  <si>
    <t>Sims</t>
  </si>
  <si>
    <t>4001</t>
  </si>
  <si>
    <t>Slaven</t>
  </si>
  <si>
    <t>3381</t>
  </si>
  <si>
    <t>Steward</t>
  </si>
  <si>
    <t>Destiny</t>
  </si>
  <si>
    <t>3696</t>
  </si>
  <si>
    <t>Storry</t>
  </si>
  <si>
    <t>Yvonne</t>
  </si>
  <si>
    <t>3787</t>
  </si>
  <si>
    <t>Sundell</t>
  </si>
  <si>
    <t>Sherri</t>
  </si>
  <si>
    <t>4417</t>
  </si>
  <si>
    <t>Thieme</t>
  </si>
  <si>
    <t>Samantha</t>
  </si>
  <si>
    <t>3496</t>
  </si>
  <si>
    <t>Vargas</t>
  </si>
  <si>
    <t>Yadira</t>
  </si>
  <si>
    <t>4408</t>
  </si>
  <si>
    <t>Wade</t>
  </si>
  <si>
    <t>Nastassia</t>
  </si>
  <si>
    <t>3667</t>
  </si>
  <si>
    <t>WAGERS</t>
  </si>
  <si>
    <t>TINA</t>
  </si>
  <si>
    <t>957</t>
  </si>
  <si>
    <t>Weidner</t>
  </si>
  <si>
    <t>4204</t>
  </si>
  <si>
    <t>Whitenack</t>
  </si>
  <si>
    <t>Holly</t>
  </si>
  <si>
    <t>4465</t>
  </si>
  <si>
    <t>Wilcoxson</t>
  </si>
  <si>
    <t>3961</t>
  </si>
  <si>
    <t>4274</t>
  </si>
  <si>
    <t>Williams-Powell</t>
  </si>
  <si>
    <t>Linda</t>
  </si>
  <si>
    <t>2269</t>
  </si>
  <si>
    <t>Witthuhn</t>
  </si>
  <si>
    <t>Julia</t>
  </si>
  <si>
    <t>1737</t>
  </si>
  <si>
    <t>Wyman</t>
  </si>
  <si>
    <t>Judie</t>
  </si>
  <si>
    <t>1893</t>
  </si>
  <si>
    <t>Yates</t>
  </si>
  <si>
    <t>3349</t>
  </si>
  <si>
    <t>Adams</t>
  </si>
  <si>
    <t xml:space="preserve">Brian </t>
  </si>
  <si>
    <t>TARGETED CASE MANAGER</t>
  </si>
  <si>
    <t>2645</t>
  </si>
  <si>
    <t>Corinne</t>
  </si>
  <si>
    <t>3937</t>
  </si>
  <si>
    <t>James</t>
  </si>
  <si>
    <t>3243</t>
  </si>
  <si>
    <t>Ader</t>
  </si>
  <si>
    <t>3921</t>
  </si>
  <si>
    <t>AIRGOOD</t>
  </si>
  <si>
    <t>KATHRYN</t>
  </si>
  <si>
    <t>1361</t>
  </si>
  <si>
    <t>Akerman</t>
  </si>
  <si>
    <t>Marisa</t>
  </si>
  <si>
    <t>3760</t>
  </si>
  <si>
    <t>JaNai</t>
  </si>
  <si>
    <t>3445</t>
  </si>
  <si>
    <t>Katrina</t>
  </si>
  <si>
    <t>4216</t>
  </si>
  <si>
    <t>Ameling</t>
  </si>
  <si>
    <t>Tanda</t>
  </si>
  <si>
    <t>3810</t>
  </si>
  <si>
    <t>Anderson</t>
  </si>
  <si>
    <t>Audra</t>
  </si>
  <si>
    <t>3893</t>
  </si>
  <si>
    <t>4485</t>
  </si>
  <si>
    <t>Anthony</t>
  </si>
  <si>
    <t>Corrina</t>
  </si>
  <si>
    <t>4377</t>
  </si>
  <si>
    <t>Appenzeller</t>
  </si>
  <si>
    <t>Leslie</t>
  </si>
  <si>
    <t>1555</t>
  </si>
  <si>
    <t>Foundations</t>
  </si>
  <si>
    <t>Archie</t>
  </si>
  <si>
    <t>3813</t>
  </si>
  <si>
    <t>Atakey</t>
  </si>
  <si>
    <t>4591</t>
  </si>
  <si>
    <t>Bailey</t>
  </si>
  <si>
    <t>Kayla</t>
  </si>
  <si>
    <t>2802</t>
  </si>
  <si>
    <t>Balogh</t>
  </si>
  <si>
    <t>4533</t>
  </si>
  <si>
    <t>Barbour</t>
  </si>
  <si>
    <t>Bobba</t>
  </si>
  <si>
    <t>3627</t>
  </si>
  <si>
    <t>Barclay</t>
  </si>
  <si>
    <t>Morgan</t>
  </si>
  <si>
    <t>3942</t>
  </si>
  <si>
    <t>Bassett</t>
  </si>
  <si>
    <t>Tristan</t>
  </si>
  <si>
    <t>3510</t>
  </si>
  <si>
    <t>Batta</t>
  </si>
  <si>
    <t>4543</t>
  </si>
  <si>
    <t>Bautista</t>
  </si>
  <si>
    <t>Areli</t>
  </si>
  <si>
    <t>3828</t>
  </si>
  <si>
    <t>Beck</t>
  </si>
  <si>
    <t>4393</t>
  </si>
  <si>
    <t>Kacie</t>
  </si>
  <si>
    <t>4536</t>
  </si>
  <si>
    <t>Berg</t>
  </si>
  <si>
    <t>3275</t>
  </si>
  <si>
    <t>Bergsma</t>
  </si>
  <si>
    <t>Sean</t>
  </si>
  <si>
    <t>3776</t>
  </si>
  <si>
    <t>Best</t>
  </si>
  <si>
    <t>Tracy</t>
  </si>
  <si>
    <t>4070</t>
  </si>
  <si>
    <t>Beuley</t>
  </si>
  <si>
    <t>4229</t>
  </si>
  <si>
    <t>Bird</t>
  </si>
  <si>
    <t>Katie</t>
  </si>
  <si>
    <t>4147</t>
  </si>
  <si>
    <t>Blackshire</t>
  </si>
  <si>
    <t>Christina</t>
  </si>
  <si>
    <t>1712</t>
  </si>
  <si>
    <t>Blazic</t>
  </si>
  <si>
    <t>Alicia</t>
  </si>
  <si>
    <t>3959</t>
  </si>
  <si>
    <t>Blue</t>
  </si>
  <si>
    <t>2271</t>
  </si>
  <si>
    <t>Bogner</t>
  </si>
  <si>
    <t>3726</t>
  </si>
  <si>
    <t>BOLDEN</t>
  </si>
  <si>
    <t>CHRISTINA</t>
  </si>
  <si>
    <t>167</t>
  </si>
  <si>
    <t>Borne</t>
  </si>
  <si>
    <t>Daniel</t>
  </si>
  <si>
    <t>2452</t>
  </si>
  <si>
    <t>Boyanowski</t>
  </si>
  <si>
    <t>John</t>
  </si>
  <si>
    <t>2406</t>
  </si>
  <si>
    <t>Braddock</t>
  </si>
  <si>
    <t>4081</t>
  </si>
  <si>
    <t>Bradley</t>
  </si>
  <si>
    <t>4526</t>
  </si>
  <si>
    <t>Brauchla</t>
  </si>
  <si>
    <t>4554</t>
  </si>
  <si>
    <t>Bray</t>
  </si>
  <si>
    <t>Samuel</t>
  </si>
  <si>
    <t>3981</t>
  </si>
  <si>
    <t>Breckenridge</t>
  </si>
  <si>
    <t>4146</t>
  </si>
  <si>
    <t>Brocato</t>
  </si>
  <si>
    <t>Carlee</t>
  </si>
  <si>
    <t>4410</t>
  </si>
  <si>
    <t>Brock</t>
  </si>
  <si>
    <t>Karol</t>
  </si>
  <si>
    <t>3878</t>
  </si>
  <si>
    <t>Kara</t>
  </si>
  <si>
    <t>4214</t>
  </si>
  <si>
    <t>Karalynn</t>
  </si>
  <si>
    <t>3757</t>
  </si>
  <si>
    <t>Brown-Nikolaenko</t>
  </si>
  <si>
    <t>2987</t>
  </si>
  <si>
    <t>Natalie</t>
  </si>
  <si>
    <t>4604</t>
  </si>
  <si>
    <t>Buchanan</t>
  </si>
  <si>
    <t>Aaron</t>
  </si>
  <si>
    <t>3738</t>
  </si>
  <si>
    <t>Bullick</t>
  </si>
  <si>
    <t>Shane</t>
  </si>
  <si>
    <t>4472</t>
  </si>
  <si>
    <t>Burkhart</t>
  </si>
  <si>
    <t>Wanda</t>
  </si>
  <si>
    <t>4516</t>
  </si>
  <si>
    <t>Burleson-Olds</t>
  </si>
  <si>
    <t>3857</t>
  </si>
  <si>
    <t>Burnett</t>
  </si>
  <si>
    <t>Melody</t>
  </si>
  <si>
    <t>3890</t>
  </si>
  <si>
    <t>Bushong</t>
  </si>
  <si>
    <t>1316</t>
  </si>
  <si>
    <t>Bushroe</t>
  </si>
  <si>
    <t>4128</t>
  </si>
  <si>
    <t>Butler</t>
  </si>
  <si>
    <t>2976</t>
  </si>
  <si>
    <t>BUTLER</t>
  </si>
  <si>
    <t>VIRGINIA</t>
  </si>
  <si>
    <t>904</t>
  </si>
  <si>
    <t>Buttran II</t>
  </si>
  <si>
    <t>Clifford</t>
  </si>
  <si>
    <t>4182</t>
  </si>
  <si>
    <t>Byrd</t>
  </si>
  <si>
    <t>Alexis</t>
  </si>
  <si>
    <t>4372</t>
  </si>
  <si>
    <t>Cain</t>
  </si>
  <si>
    <t>Louie</t>
  </si>
  <si>
    <t>3767</t>
  </si>
  <si>
    <t>Carroll</t>
  </si>
  <si>
    <t>Michael</t>
  </si>
  <si>
    <t>3316</t>
  </si>
  <si>
    <t>Carter</t>
  </si>
  <si>
    <t>Susan</t>
  </si>
  <si>
    <t>4329</t>
  </si>
  <si>
    <t>Cartwright</t>
  </si>
  <si>
    <t xml:space="preserve">Carlita </t>
  </si>
  <si>
    <t>4437</t>
  </si>
  <si>
    <t>Case</t>
  </si>
  <si>
    <t>Valerie</t>
  </si>
  <si>
    <t>3340</t>
  </si>
  <si>
    <t>Caudell</t>
  </si>
  <si>
    <t>4129</t>
  </si>
  <si>
    <t>Chandler</t>
  </si>
  <si>
    <t>4093</t>
  </si>
  <si>
    <t>Cherry</t>
  </si>
  <si>
    <t>Harry</t>
  </si>
  <si>
    <t>3539</t>
  </si>
  <si>
    <t>Chi</t>
  </si>
  <si>
    <t>Yi Hui</t>
  </si>
  <si>
    <t>3752</t>
  </si>
  <si>
    <t>Clagg</t>
  </si>
  <si>
    <t>Sara</t>
  </si>
  <si>
    <t>4101</t>
  </si>
  <si>
    <t>Clevenger</t>
  </si>
  <si>
    <t>3434</t>
  </si>
  <si>
    <t>Clutter</t>
  </si>
  <si>
    <t>4518</t>
  </si>
  <si>
    <t>Coatie</t>
  </si>
  <si>
    <t>3500</t>
  </si>
  <si>
    <t>Coffey</t>
  </si>
  <si>
    <t>3133</t>
  </si>
  <si>
    <t>Collett</t>
  </si>
  <si>
    <t>Hayleigh</t>
  </si>
  <si>
    <t>4373</t>
  </si>
  <si>
    <t>Collins</t>
  </si>
  <si>
    <t>4479</t>
  </si>
  <si>
    <t>Compson</t>
  </si>
  <si>
    <t>3310</t>
  </si>
  <si>
    <t>Conley</t>
  </si>
  <si>
    <t>Alisha</t>
  </si>
  <si>
    <t>4496</t>
  </si>
  <si>
    <t>Conwell</t>
  </si>
  <si>
    <t>Jolynn</t>
  </si>
  <si>
    <t>4089</t>
  </si>
  <si>
    <t>Cook</t>
  </si>
  <si>
    <t>Zachary</t>
  </si>
  <si>
    <t>3690</t>
  </si>
  <si>
    <t>Coppock</t>
  </si>
  <si>
    <t>3429</t>
  </si>
  <si>
    <t>Corn</t>
  </si>
  <si>
    <t>4055</t>
  </si>
  <si>
    <t>Counterman</t>
  </si>
  <si>
    <t>4572</t>
  </si>
  <si>
    <t>Covell</t>
  </si>
  <si>
    <t>Jena</t>
  </si>
  <si>
    <t>3281</t>
  </si>
  <si>
    <t>Cover</t>
  </si>
  <si>
    <t>1439</t>
  </si>
  <si>
    <t>COVEY</t>
  </si>
  <si>
    <t>SARAH</t>
  </si>
  <si>
    <t>2087</t>
  </si>
  <si>
    <t>4551</t>
  </si>
  <si>
    <t>Crist</t>
  </si>
  <si>
    <t>Conner</t>
  </si>
  <si>
    <t>4400</t>
  </si>
  <si>
    <t>Culp</t>
  </si>
  <si>
    <t>3629</t>
  </si>
  <si>
    <t>Daly</t>
  </si>
  <si>
    <t>3170</t>
  </si>
  <si>
    <t>3250</t>
  </si>
  <si>
    <t>Jami</t>
  </si>
  <si>
    <t>3147</t>
  </si>
  <si>
    <t>De Fluiter</t>
  </si>
  <si>
    <t>2905</t>
  </si>
  <si>
    <t>Dean</t>
  </si>
  <si>
    <t>Vanessa</t>
  </si>
  <si>
    <t>3892</t>
  </si>
  <si>
    <t>Deerwester</t>
  </si>
  <si>
    <t>4360</t>
  </si>
  <si>
    <t>DeLaCruz</t>
  </si>
  <si>
    <t>Mariaelena</t>
  </si>
  <si>
    <t>3111</t>
  </si>
  <si>
    <t>Desch</t>
  </si>
  <si>
    <t>Ian</t>
  </si>
  <si>
    <t>3393</t>
  </si>
  <si>
    <t>Dinse</t>
  </si>
  <si>
    <t>3228</t>
  </si>
  <si>
    <t>Dittmar</t>
  </si>
  <si>
    <t>Deon</t>
  </si>
  <si>
    <t>3460</t>
  </si>
  <si>
    <t>Downing</t>
  </si>
  <si>
    <t>4019</t>
  </si>
  <si>
    <t>Driver</t>
  </si>
  <si>
    <t>Brent</t>
  </si>
  <si>
    <t>2851</t>
  </si>
  <si>
    <t>Duckett</t>
  </si>
  <si>
    <t>Turner</t>
  </si>
  <si>
    <t>4053</t>
  </si>
  <si>
    <t>Dugue</t>
  </si>
  <si>
    <t xml:space="preserve">Deanna </t>
  </si>
  <si>
    <t>297</t>
  </si>
  <si>
    <t>Duran</t>
  </si>
  <si>
    <t>4149</t>
  </si>
  <si>
    <t>Dutcher</t>
  </si>
  <si>
    <t>Dennis-James</t>
  </si>
  <si>
    <t>3700</t>
  </si>
  <si>
    <t>Dykstra</t>
  </si>
  <si>
    <t>Hailey</t>
  </si>
  <si>
    <t>4594</t>
  </si>
  <si>
    <t>Easley</t>
  </si>
  <si>
    <t>William</t>
  </si>
  <si>
    <t>2716</t>
  </si>
  <si>
    <t>3702</t>
  </si>
  <si>
    <t>Edwards</t>
  </si>
  <si>
    <t>Macie</t>
  </si>
  <si>
    <t>3573</t>
  </si>
  <si>
    <t>Eguia</t>
  </si>
  <si>
    <t>Jade</t>
  </si>
  <si>
    <t>4318</t>
  </si>
  <si>
    <t>Elkins</t>
  </si>
  <si>
    <t>Nancy</t>
  </si>
  <si>
    <t>4186</t>
  </si>
  <si>
    <t>Ellis-Creigh</t>
  </si>
  <si>
    <t>3483</t>
  </si>
  <si>
    <t>Ellowsky</t>
  </si>
  <si>
    <t>3336</t>
  </si>
  <si>
    <t>Elsner</t>
  </si>
  <si>
    <t>Emma</t>
  </si>
  <si>
    <t>4156</t>
  </si>
  <si>
    <t>Erne</t>
  </si>
  <si>
    <t>3837</t>
  </si>
  <si>
    <t>Fairchild</t>
  </si>
  <si>
    <t>3737</t>
  </si>
  <si>
    <t>Felty</t>
  </si>
  <si>
    <t>Suzzanne</t>
  </si>
  <si>
    <t>3583</t>
  </si>
  <si>
    <t>Marshall CH</t>
  </si>
  <si>
    <t>Fields Parker</t>
  </si>
  <si>
    <t>3870</t>
  </si>
  <si>
    <t>Finicle</t>
  </si>
  <si>
    <t>3703</t>
  </si>
  <si>
    <t>3506</t>
  </si>
  <si>
    <t>Fishback</t>
  </si>
  <si>
    <t>4180</t>
  </si>
  <si>
    <t>Fisher</t>
  </si>
  <si>
    <t>4004</t>
  </si>
  <si>
    <t>Fiske</t>
  </si>
  <si>
    <t>Charlene</t>
  </si>
  <si>
    <t>4379</t>
  </si>
  <si>
    <t>Fordyce</t>
  </si>
  <si>
    <t>3232</t>
  </si>
  <si>
    <t>FOX</t>
  </si>
  <si>
    <t>NIKKI</t>
  </si>
  <si>
    <t>911</t>
  </si>
  <si>
    <t>France</t>
  </si>
  <si>
    <t>Shayla</t>
  </si>
  <si>
    <t>4285</t>
  </si>
  <si>
    <t>Franks</t>
  </si>
  <si>
    <t>Willie</t>
  </si>
  <si>
    <t>4148</t>
  </si>
  <si>
    <t>Frayer</t>
  </si>
  <si>
    <t>Mykahla</t>
  </si>
  <si>
    <t>4294</t>
  </si>
  <si>
    <t>Freese</t>
  </si>
  <si>
    <t>4597</t>
  </si>
  <si>
    <t>Friend</t>
  </si>
  <si>
    <t>Chelsea</t>
  </si>
  <si>
    <t>3488</t>
  </si>
  <si>
    <t>Frisbee</t>
  </si>
  <si>
    <t>4032</t>
  </si>
  <si>
    <t>Frush</t>
  </si>
  <si>
    <t>Shawn</t>
  </si>
  <si>
    <t>2510</t>
  </si>
  <si>
    <t>Fry</t>
  </si>
  <si>
    <t>Angelique</t>
  </si>
  <si>
    <t>4424</t>
  </si>
  <si>
    <t>Fullenkamp</t>
  </si>
  <si>
    <t>3531</t>
  </si>
  <si>
    <t>Gage</t>
  </si>
  <si>
    <t>3345</t>
  </si>
  <si>
    <t>Gargiulo</t>
  </si>
  <si>
    <t>3126</t>
  </si>
  <si>
    <t>Garman</t>
  </si>
  <si>
    <t>Ellisa</t>
  </si>
  <si>
    <t>3560</t>
  </si>
  <si>
    <t>Garrison</t>
  </si>
  <si>
    <t>Joscelyne</t>
  </si>
  <si>
    <t>4621</t>
  </si>
  <si>
    <t>Geiger</t>
  </si>
  <si>
    <t>Janell</t>
  </si>
  <si>
    <t>3912</t>
  </si>
  <si>
    <t>Gerber</t>
  </si>
  <si>
    <t>4335</t>
  </si>
  <si>
    <t>Gerke</t>
  </si>
  <si>
    <t>Olivia</t>
  </si>
  <si>
    <t>3727</t>
  </si>
  <si>
    <t>Gillespie</t>
  </si>
  <si>
    <t>4605</t>
  </si>
  <si>
    <t>Gingerich</t>
  </si>
  <si>
    <t>Darrell</t>
  </si>
  <si>
    <t>2769</t>
  </si>
  <si>
    <t>Godsey</t>
  </si>
  <si>
    <t>4532</t>
  </si>
  <si>
    <t>Gomez</t>
  </si>
  <si>
    <t>2498</t>
  </si>
  <si>
    <t>Gonzalez</t>
  </si>
  <si>
    <t>Reagan</t>
  </si>
  <si>
    <t>3784</t>
  </si>
  <si>
    <t>Goodyear</t>
  </si>
  <si>
    <t>Bridgett</t>
  </si>
  <si>
    <t>4560</t>
  </si>
  <si>
    <t>Gould</t>
  </si>
  <si>
    <t>Jacob</t>
  </si>
  <si>
    <t>4601</t>
  </si>
  <si>
    <t>Graber</t>
  </si>
  <si>
    <t>Justin</t>
  </si>
  <si>
    <t>3392</t>
  </si>
  <si>
    <t>Graham</t>
  </si>
  <si>
    <t>Joseph</t>
  </si>
  <si>
    <t>2843</t>
  </si>
  <si>
    <t>Grant-Lewis</t>
  </si>
  <si>
    <t>Lucille</t>
  </si>
  <si>
    <t>4025</t>
  </si>
  <si>
    <t>3975</t>
  </si>
  <si>
    <t>3554</t>
  </si>
  <si>
    <t>Green</t>
  </si>
  <si>
    <t>3819</t>
  </si>
  <si>
    <t>Griffin</t>
  </si>
  <si>
    <t>Matina</t>
  </si>
  <si>
    <t>4495</t>
  </si>
  <si>
    <t>Vivian</t>
  </si>
  <si>
    <t>4105</t>
  </si>
  <si>
    <t>Groh</t>
  </si>
  <si>
    <t>4100</t>
  </si>
  <si>
    <t>Guerrier</t>
  </si>
  <si>
    <t>3494</t>
  </si>
  <si>
    <t>Gunter</t>
  </si>
  <si>
    <t>Nikki</t>
  </si>
  <si>
    <t>3762</t>
  </si>
  <si>
    <t>Guy</t>
  </si>
  <si>
    <t>Jeffrey</t>
  </si>
  <si>
    <t>4617</t>
  </si>
  <si>
    <t>Haag</t>
  </si>
  <si>
    <t>2589</t>
  </si>
  <si>
    <t>Hacha</t>
  </si>
  <si>
    <t>Kristin</t>
  </si>
  <si>
    <t>2877</t>
  </si>
  <si>
    <t>Hadfield</t>
  </si>
  <si>
    <t>Kylie</t>
  </si>
  <si>
    <t>3346</t>
  </si>
  <si>
    <t>Hale</t>
  </si>
  <si>
    <t>Alyssa</t>
  </si>
  <si>
    <t>3516</t>
  </si>
  <si>
    <t>Hamilton</t>
  </si>
  <si>
    <t>4190</t>
  </si>
  <si>
    <t>Hammett</t>
  </si>
  <si>
    <t>Hannah</t>
  </si>
  <si>
    <t>3934</t>
  </si>
  <si>
    <t>Haney</t>
  </si>
  <si>
    <t>NyiaJoy</t>
  </si>
  <si>
    <t>4590</t>
  </si>
  <si>
    <t>Harden</t>
  </si>
  <si>
    <t>3070</t>
  </si>
  <si>
    <t>Hardy</t>
  </si>
  <si>
    <t>Nathanael</t>
  </si>
  <si>
    <t>3979</t>
  </si>
  <si>
    <t>Harmon</t>
  </si>
  <si>
    <t>Toni</t>
  </si>
  <si>
    <t>2847</t>
  </si>
  <si>
    <t>Harris</t>
  </si>
  <si>
    <t>3766</t>
  </si>
  <si>
    <t>Malinda</t>
  </si>
  <si>
    <t>4444</t>
  </si>
  <si>
    <t>Havron</t>
  </si>
  <si>
    <t>50</t>
  </si>
  <si>
    <t>Hawkey</t>
  </si>
  <si>
    <t>Quinten</t>
  </si>
  <si>
    <t>4013</t>
  </si>
  <si>
    <t>Hayden</t>
  </si>
  <si>
    <t>Joni</t>
  </si>
  <si>
    <t>2989</t>
  </si>
  <si>
    <t>Shady Rest</t>
  </si>
  <si>
    <t>Heimbach</t>
  </si>
  <si>
    <t>Barbara</t>
  </si>
  <si>
    <t>2638</t>
  </si>
  <si>
    <t>Heims</t>
  </si>
  <si>
    <t>Pamela</t>
  </si>
  <si>
    <t>3165</t>
  </si>
  <si>
    <t>Russell House</t>
  </si>
  <si>
    <t>Heins</t>
  </si>
  <si>
    <t>Vikki</t>
  </si>
  <si>
    <t>3732</t>
  </si>
  <si>
    <t>Hellinga</t>
  </si>
  <si>
    <t>Stacy</t>
  </si>
  <si>
    <t>3675</t>
  </si>
  <si>
    <t>2979</t>
  </si>
  <si>
    <t>Hailie</t>
  </si>
  <si>
    <t>4431</t>
  </si>
  <si>
    <t>Herl</t>
  </si>
  <si>
    <t>3799</t>
  </si>
  <si>
    <t>Herron</t>
  </si>
  <si>
    <t>Darcie</t>
  </si>
  <si>
    <t>3431</t>
  </si>
  <si>
    <t>Hessel</t>
  </si>
  <si>
    <t>Ross</t>
  </si>
  <si>
    <t>2690</t>
  </si>
  <si>
    <t>Higginbottom</t>
  </si>
  <si>
    <t>Esther</t>
  </si>
  <si>
    <t>3998</t>
  </si>
  <si>
    <t>Hill</t>
  </si>
  <si>
    <t>2873</t>
  </si>
  <si>
    <t>Hillyer</t>
  </si>
  <si>
    <t>Katherine</t>
  </si>
  <si>
    <t>4510</t>
  </si>
  <si>
    <t>4395</t>
  </si>
  <si>
    <t>Hippensteel</t>
  </si>
  <si>
    <t>Taylor</t>
  </si>
  <si>
    <t>4330</t>
  </si>
  <si>
    <t>Hirschy-Hurd</t>
  </si>
  <si>
    <t>1583</t>
  </si>
  <si>
    <t>Hittler</t>
  </si>
  <si>
    <t xml:space="preserve">Emily </t>
  </si>
  <si>
    <t>2651</t>
  </si>
  <si>
    <t>Hochstedler</t>
  </si>
  <si>
    <t xml:space="preserve">Jennifer </t>
  </si>
  <si>
    <t>2430</t>
  </si>
  <si>
    <t>Hodgson</t>
  </si>
  <si>
    <t>Randi</t>
  </si>
  <si>
    <t>4492</t>
  </si>
  <si>
    <t>Holder</t>
  </si>
  <si>
    <t>Joel</t>
  </si>
  <si>
    <t>3215</t>
  </si>
  <si>
    <t>Lenita</t>
  </si>
  <si>
    <t>3657</t>
  </si>
  <si>
    <t>Hollowell</t>
  </si>
  <si>
    <t>4123</t>
  </si>
  <si>
    <t>Hoogland</t>
  </si>
  <si>
    <t>4387</t>
  </si>
  <si>
    <t>Hooker</t>
  </si>
  <si>
    <t>3237</t>
  </si>
  <si>
    <t>Hopkins</t>
  </si>
  <si>
    <t>3674</t>
  </si>
  <si>
    <t>Horn</t>
  </si>
  <si>
    <t>Mackenzie</t>
  </si>
  <si>
    <t>3803</t>
  </si>
  <si>
    <t>Houin</t>
  </si>
  <si>
    <t>3059</t>
  </si>
  <si>
    <t>Houser</t>
  </si>
  <si>
    <t>Tamara</t>
  </si>
  <si>
    <t>3679</t>
  </si>
  <si>
    <t>Consuela</t>
  </si>
  <si>
    <t>2953</t>
  </si>
  <si>
    <t>Roderick</t>
  </si>
  <si>
    <t>4321</t>
  </si>
  <si>
    <t>Hummer</t>
  </si>
  <si>
    <t>Clinton</t>
  </si>
  <si>
    <t>4110</t>
  </si>
  <si>
    <t>Hunt</t>
  </si>
  <si>
    <t>Jenna</t>
  </si>
  <si>
    <t>4256</t>
  </si>
  <si>
    <t>3712</t>
  </si>
  <si>
    <t>Hyde</t>
  </si>
  <si>
    <t>3897</t>
  </si>
  <si>
    <t>Hypes</t>
  </si>
  <si>
    <t>Jaime</t>
  </si>
  <si>
    <t>4595</t>
  </si>
  <si>
    <t>Inasi</t>
  </si>
  <si>
    <t>Nilanka</t>
  </si>
  <si>
    <t>3707</t>
  </si>
  <si>
    <t>Jackson</t>
  </si>
  <si>
    <t>2762</t>
  </si>
  <si>
    <t>Judy</t>
  </si>
  <si>
    <t>3225</t>
  </si>
  <si>
    <t>4322</t>
  </si>
  <si>
    <t>JACKSON</t>
  </si>
  <si>
    <t>PAT</t>
  </si>
  <si>
    <t>44</t>
  </si>
  <si>
    <t>3994</t>
  </si>
  <si>
    <t>Jahnigen</t>
  </si>
  <si>
    <t>Krystal</t>
  </si>
  <si>
    <t>3366</t>
  </si>
  <si>
    <t>Navoria</t>
  </si>
  <si>
    <t>4547</t>
  </si>
  <si>
    <t>Janssen</t>
  </si>
  <si>
    <t>Lora</t>
  </si>
  <si>
    <t>4409</t>
  </si>
  <si>
    <t>Jenkins</t>
  </si>
  <si>
    <t>Kari</t>
  </si>
  <si>
    <t>4269</t>
  </si>
  <si>
    <t>Jimenez</t>
  </si>
  <si>
    <t>3472</t>
  </si>
  <si>
    <t>Jodlowski</t>
  </si>
  <si>
    <t>4375</t>
  </si>
  <si>
    <t>2488</t>
  </si>
  <si>
    <t>Antionette</t>
  </si>
  <si>
    <t>3214</t>
  </si>
  <si>
    <t>3239</t>
  </si>
  <si>
    <t>Charlotte</t>
  </si>
  <si>
    <t>3605</t>
  </si>
  <si>
    <t>4577</t>
  </si>
  <si>
    <t>4414</t>
  </si>
  <si>
    <t>Tyonda</t>
  </si>
  <si>
    <t>3664</t>
  </si>
  <si>
    <t>Jordan</t>
  </si>
  <si>
    <t>Winell</t>
  </si>
  <si>
    <t>4031</t>
  </si>
  <si>
    <t>Juarez</t>
  </si>
  <si>
    <t>Yasmin</t>
  </si>
  <si>
    <t>4499</t>
  </si>
  <si>
    <t>Kaiser</t>
  </si>
  <si>
    <t>Lawrence</t>
  </si>
  <si>
    <t>4453</t>
  </si>
  <si>
    <t>Kammerer Petek</t>
  </si>
  <si>
    <t>Melinda</t>
  </si>
  <si>
    <t>4140</t>
  </si>
  <si>
    <t>Karnes</t>
  </si>
  <si>
    <t>Cassandra</t>
  </si>
  <si>
    <t>2691</t>
  </si>
  <si>
    <t>Kaufman</t>
  </si>
  <si>
    <t>Sena</t>
  </si>
  <si>
    <t>4022</t>
  </si>
  <si>
    <t>Kees</t>
  </si>
  <si>
    <t>Brittney</t>
  </si>
  <si>
    <t>3710</t>
  </si>
  <si>
    <t>Keister</t>
  </si>
  <si>
    <t>Tammy</t>
  </si>
  <si>
    <t>3903</t>
  </si>
  <si>
    <t>Keith</t>
  </si>
  <si>
    <t>4237</t>
  </si>
  <si>
    <t>Keller</t>
  </si>
  <si>
    <t>Robin</t>
  </si>
  <si>
    <t>4544</t>
  </si>
  <si>
    <t>Kellermeier</t>
  </si>
  <si>
    <t>4628</t>
  </si>
  <si>
    <t>Kind</t>
  </si>
  <si>
    <t>4564</t>
  </si>
  <si>
    <t>King</t>
  </si>
  <si>
    <t>3708</t>
  </si>
  <si>
    <t>Keely</t>
  </si>
  <si>
    <t>2798</t>
  </si>
  <si>
    <t>3513</t>
  </si>
  <si>
    <t>Kiprin</t>
  </si>
  <si>
    <t>Tanya</t>
  </si>
  <si>
    <t>2284</t>
  </si>
  <si>
    <t>Whitley CH</t>
  </si>
  <si>
    <t>Kirk</t>
  </si>
  <si>
    <t>Gabriel</t>
  </si>
  <si>
    <t>3514</t>
  </si>
  <si>
    <t>Joyce</t>
  </si>
  <si>
    <t>4416</t>
  </si>
  <si>
    <t>Kirkwood</t>
  </si>
  <si>
    <t>4523</t>
  </si>
  <si>
    <t>Kiser</t>
  </si>
  <si>
    <t>3107</t>
  </si>
  <si>
    <t>Kleca</t>
  </si>
  <si>
    <t>3149</t>
  </si>
  <si>
    <t>Klein</t>
  </si>
  <si>
    <t>1858</t>
  </si>
  <si>
    <t>Kline</t>
  </si>
  <si>
    <t>4489</t>
  </si>
  <si>
    <t>Kochensparger</t>
  </si>
  <si>
    <t>4323</t>
  </si>
  <si>
    <t>Koshnick</t>
  </si>
  <si>
    <t>3633</t>
  </si>
  <si>
    <t>Kraus</t>
  </si>
  <si>
    <t>Bryon</t>
  </si>
  <si>
    <t>2484</t>
  </si>
  <si>
    <t>Kresca</t>
  </si>
  <si>
    <t>4403</t>
  </si>
  <si>
    <t>Krieg</t>
  </si>
  <si>
    <t>4250</t>
  </si>
  <si>
    <t>Kumfer</t>
  </si>
  <si>
    <t>4075</t>
  </si>
  <si>
    <t>Kwolek</t>
  </si>
  <si>
    <t>Alison</t>
  </si>
  <si>
    <t>4063</t>
  </si>
  <si>
    <t>Labuzienski</t>
  </si>
  <si>
    <t>4619</t>
  </si>
  <si>
    <t>Lambert</t>
  </si>
  <si>
    <t>Ciarra</t>
  </si>
  <si>
    <t>4519</t>
  </si>
  <si>
    <t>Landrum</t>
  </si>
  <si>
    <t>3357</t>
  </si>
  <si>
    <t>Lanman</t>
  </si>
  <si>
    <t>3989</t>
  </si>
  <si>
    <t>Lanning</t>
  </si>
  <si>
    <t>Janet</t>
  </si>
  <si>
    <t>3208</t>
  </si>
  <si>
    <t>Largent</t>
  </si>
  <si>
    <t>Cara</t>
  </si>
  <si>
    <t>4629</t>
  </si>
  <si>
    <t>Lauber</t>
  </si>
  <si>
    <t>Mista</t>
  </si>
  <si>
    <t>2288</t>
  </si>
  <si>
    <t>Lebeau</t>
  </si>
  <si>
    <t>3356</t>
  </si>
  <si>
    <t>Lehman</t>
  </si>
  <si>
    <t>4626</t>
  </si>
  <si>
    <t>Lents</t>
  </si>
  <si>
    <t>Alexandria</t>
  </si>
  <si>
    <t>4556</t>
  </si>
  <si>
    <t>Liechty</t>
  </si>
  <si>
    <t>3136</t>
  </si>
  <si>
    <t>3042</t>
  </si>
  <si>
    <t>Long</t>
  </si>
  <si>
    <t>3092</t>
  </si>
  <si>
    <t>Longhin</t>
  </si>
  <si>
    <t>3947</t>
  </si>
  <si>
    <t>Luca</t>
  </si>
  <si>
    <t>Adriana</t>
  </si>
  <si>
    <t>4331</t>
  </si>
  <si>
    <t>Lymon</t>
  </si>
  <si>
    <t>LaTasha</t>
  </si>
  <si>
    <t>2961</t>
  </si>
  <si>
    <t>Mace</t>
  </si>
  <si>
    <t>Jerika</t>
  </si>
  <si>
    <t>3551</t>
  </si>
  <si>
    <t>Mack</t>
  </si>
  <si>
    <t>Chelsie</t>
  </si>
  <si>
    <t>4598</t>
  </si>
  <si>
    <t>Mak</t>
  </si>
  <si>
    <t>4200</t>
  </si>
  <si>
    <t>March</t>
  </si>
  <si>
    <t>Dayna</t>
  </si>
  <si>
    <t>3411</t>
  </si>
  <si>
    <t>Markley</t>
  </si>
  <si>
    <t>Yulana</t>
  </si>
  <si>
    <t>4297</t>
  </si>
  <si>
    <t>Marsh</t>
  </si>
  <si>
    <t>4058</t>
  </si>
  <si>
    <t>Briana</t>
  </si>
  <si>
    <t>3806</t>
  </si>
  <si>
    <t>Marshall Johnson</t>
  </si>
  <si>
    <t>4423</t>
  </si>
  <si>
    <t>Martin</t>
  </si>
  <si>
    <t>Charlies</t>
  </si>
  <si>
    <t>4420</t>
  </si>
  <si>
    <t>Masasu</t>
  </si>
  <si>
    <t>Devota</t>
  </si>
  <si>
    <t>3761</t>
  </si>
  <si>
    <t>Mast</t>
  </si>
  <si>
    <t>Kalia</t>
  </si>
  <si>
    <t>4463</t>
  </si>
  <si>
    <t>Mathews</t>
  </si>
  <si>
    <t>Ina</t>
  </si>
  <si>
    <t>3451</t>
  </si>
  <si>
    <t>McClarren</t>
  </si>
  <si>
    <t>Nathan</t>
  </si>
  <si>
    <t>4293</t>
  </si>
  <si>
    <t>McClendon</t>
  </si>
  <si>
    <t>Jeremy</t>
  </si>
  <si>
    <t>3125</t>
  </si>
  <si>
    <t>McCrady</t>
  </si>
  <si>
    <t>3204</t>
  </si>
  <si>
    <t>McFadden</t>
  </si>
  <si>
    <t xml:space="preserve">John </t>
  </si>
  <si>
    <t>4399</t>
  </si>
  <si>
    <t>McGinnis</t>
  </si>
  <si>
    <t>4141</t>
  </si>
  <si>
    <t>2839</t>
  </si>
  <si>
    <t>McIntyre</t>
  </si>
  <si>
    <t>2943</t>
  </si>
  <si>
    <t>McMillen</t>
  </si>
  <si>
    <t>3811</t>
  </si>
  <si>
    <t>McNeal</t>
  </si>
  <si>
    <t>4177</t>
  </si>
  <si>
    <t>Meller</t>
  </si>
  <si>
    <t>3408</t>
  </si>
  <si>
    <t>Meriwether</t>
  </si>
  <si>
    <t>4563</t>
  </si>
  <si>
    <t>Middleton</t>
  </si>
  <si>
    <t>3543</t>
  </si>
  <si>
    <t>4273</t>
  </si>
  <si>
    <t>Claire</t>
  </si>
  <si>
    <t>4466</t>
  </si>
  <si>
    <t>Coreen</t>
  </si>
  <si>
    <t>3655</t>
  </si>
  <si>
    <t>4150</t>
  </si>
  <si>
    <t>Margaret</t>
  </si>
  <si>
    <t>2395</t>
  </si>
  <si>
    <t>Minich</t>
  </si>
  <si>
    <t>4631</t>
  </si>
  <si>
    <t>Misamore</t>
  </si>
  <si>
    <t>4179</t>
  </si>
  <si>
    <t>Anitra</t>
  </si>
  <si>
    <t>3724</t>
  </si>
  <si>
    <t>Montague</t>
  </si>
  <si>
    <t>4271</t>
  </si>
  <si>
    <t>Monter</t>
  </si>
  <si>
    <t>3910</t>
  </si>
  <si>
    <t>Montgomery</t>
  </si>
  <si>
    <t>Lynndie</t>
  </si>
  <si>
    <t>3334</t>
  </si>
  <si>
    <t>Moore</t>
  </si>
  <si>
    <t>3830</t>
  </si>
  <si>
    <t>3375</t>
  </si>
  <si>
    <t>Moreland</t>
  </si>
  <si>
    <t>Jerra</t>
  </si>
  <si>
    <t>2182</t>
  </si>
  <si>
    <t>2948</t>
  </si>
  <si>
    <t>4557</t>
  </si>
  <si>
    <t>Moyers-Hornbogen</t>
  </si>
  <si>
    <t>Doris</t>
  </si>
  <si>
    <t>4189</t>
  </si>
  <si>
    <t>Mueller</t>
  </si>
  <si>
    <t>Tiffany</t>
  </si>
  <si>
    <t>4151</t>
  </si>
  <si>
    <t>Mullins</t>
  </si>
  <si>
    <t>3197</t>
  </si>
  <si>
    <t>Muncie</t>
  </si>
  <si>
    <t>Vicki</t>
  </si>
  <si>
    <t>3873</t>
  </si>
  <si>
    <t>Murphy</t>
  </si>
  <si>
    <t xml:space="preserve">Michael </t>
  </si>
  <si>
    <t>2704</t>
  </si>
  <si>
    <t>Alexandra</t>
  </si>
  <si>
    <t>3124</t>
  </si>
  <si>
    <t>Christy</t>
  </si>
  <si>
    <t>4199</t>
  </si>
  <si>
    <t>Mynhier</t>
  </si>
  <si>
    <t>Russell</t>
  </si>
  <si>
    <t>4468</t>
  </si>
  <si>
    <t>Nahrwold</t>
  </si>
  <si>
    <t>2018</t>
  </si>
  <si>
    <t>Naish</t>
  </si>
  <si>
    <t>3694</t>
  </si>
  <si>
    <t>Napier</t>
  </si>
  <si>
    <t>3159</t>
  </si>
  <si>
    <t>Nelson</t>
  </si>
  <si>
    <t>3011</t>
  </si>
  <si>
    <t>Nesbitt</t>
  </si>
  <si>
    <t>Whitney</t>
  </si>
  <si>
    <t>2441</t>
  </si>
  <si>
    <t>Nicholson</t>
  </si>
  <si>
    <t>Joshua</t>
  </si>
  <si>
    <t>3086</t>
  </si>
  <si>
    <t>Niles</t>
  </si>
  <si>
    <t>3859</t>
  </si>
  <si>
    <t>Niswander</t>
  </si>
  <si>
    <t>2047</t>
  </si>
  <si>
    <t>Noack</t>
  </si>
  <si>
    <t>3296</t>
  </si>
  <si>
    <t>Norris</t>
  </si>
  <si>
    <t>DaNae</t>
  </si>
  <si>
    <t>3113</t>
  </si>
  <si>
    <t>Nunez</t>
  </si>
  <si>
    <t>Maria</t>
  </si>
  <si>
    <t>2326</t>
  </si>
  <si>
    <t>O'Connor</t>
  </si>
  <si>
    <t>Kaileb</t>
  </si>
  <si>
    <t>4405</t>
  </si>
  <si>
    <t>Oldenburg</t>
  </si>
  <si>
    <t>3358</t>
  </si>
  <si>
    <t>Olson</t>
  </si>
  <si>
    <t>2633</t>
  </si>
  <si>
    <t>O'Malia</t>
  </si>
  <si>
    <t>4443</t>
  </si>
  <si>
    <t>O'Neill</t>
  </si>
  <si>
    <t>4306</t>
  </si>
  <si>
    <t>Opalka</t>
  </si>
  <si>
    <t>Annette</t>
  </si>
  <si>
    <t>4296</t>
  </si>
  <si>
    <t>2909</t>
  </si>
  <si>
    <t>Owens</t>
  </si>
  <si>
    <t>Hope</t>
  </si>
  <si>
    <t>3453</t>
  </si>
  <si>
    <t>Palmer</t>
  </si>
  <si>
    <t>4340</t>
  </si>
  <si>
    <t>3452</t>
  </si>
  <si>
    <t>Parkison</t>
  </si>
  <si>
    <t>Philip</t>
  </si>
  <si>
    <t>3489</t>
  </si>
  <si>
    <t>Partridge</t>
  </si>
  <si>
    <t>Venessa</t>
  </si>
  <si>
    <t>4183</t>
  </si>
  <si>
    <t>Patton</t>
  </si>
  <si>
    <t>3701</t>
  </si>
  <si>
    <t>Pavey</t>
  </si>
  <si>
    <t>Polly</t>
  </si>
  <si>
    <t>3421</t>
  </si>
  <si>
    <t>Pearcy</t>
  </si>
  <si>
    <t>3866</t>
  </si>
  <si>
    <t>Peck</t>
  </si>
  <si>
    <t>4240</t>
  </si>
  <si>
    <t>Dustin</t>
  </si>
  <si>
    <t>3564</t>
  </si>
  <si>
    <t>Sabrina</t>
  </si>
  <si>
    <t>4209</t>
  </si>
  <si>
    <t>Peters</t>
  </si>
  <si>
    <t>2745</t>
  </si>
  <si>
    <t>Petgen</t>
  </si>
  <si>
    <t>4620</t>
  </si>
  <si>
    <t>Pingel</t>
  </si>
  <si>
    <t>Kerri</t>
  </si>
  <si>
    <t>4513</t>
  </si>
  <si>
    <t>Plummer</t>
  </si>
  <si>
    <t>2876</t>
  </si>
  <si>
    <t>Porter</t>
  </si>
  <si>
    <t>4402</t>
  </si>
  <si>
    <t>Prather</t>
  </si>
  <si>
    <t>3919</t>
  </si>
  <si>
    <t>4537</t>
  </si>
  <si>
    <t>Premetz</t>
  </si>
  <si>
    <t>Bethany</t>
  </si>
  <si>
    <t>1334</t>
  </si>
  <si>
    <t>Price</t>
  </si>
  <si>
    <t>4494</t>
  </si>
  <si>
    <t>4054</t>
  </si>
  <si>
    <t>Puckett</t>
  </si>
  <si>
    <t>Abby</t>
  </si>
  <si>
    <t>4119</t>
  </si>
  <si>
    <t>Quiggle</t>
  </si>
  <si>
    <t>Ferron</t>
  </si>
  <si>
    <t>2899</t>
  </si>
  <si>
    <t>Raber</t>
  </si>
  <si>
    <t>Anita</t>
  </si>
  <si>
    <t>3533</t>
  </si>
  <si>
    <t>1382</t>
  </si>
  <si>
    <t>Ramer</t>
  </si>
  <si>
    <t>Jodie</t>
  </si>
  <si>
    <t>4366</t>
  </si>
  <si>
    <t>Rans</t>
  </si>
  <si>
    <t>3290</t>
  </si>
  <si>
    <t>Ravenscroft</t>
  </si>
  <si>
    <t>Justina</t>
  </si>
  <si>
    <t>3287</t>
  </si>
  <si>
    <t>Ray-Vaz</t>
  </si>
  <si>
    <t>Sandra</t>
  </si>
  <si>
    <t>3368</t>
  </si>
  <si>
    <t>Reagin-Gunsch</t>
  </si>
  <si>
    <t>Anastasia</t>
  </si>
  <si>
    <t>3927</t>
  </si>
  <si>
    <t>Rebber</t>
  </si>
  <si>
    <t>Tina</t>
  </si>
  <si>
    <t>2517</t>
  </si>
  <si>
    <t>Reiff</t>
  </si>
  <si>
    <t>Queenetta</t>
  </si>
  <si>
    <t>3469</t>
  </si>
  <si>
    <t>Reininga</t>
  </si>
  <si>
    <t>Deanna</t>
  </si>
  <si>
    <t>4535</t>
  </si>
  <si>
    <t>Remington</t>
  </si>
  <si>
    <t>Sheila</t>
  </si>
  <si>
    <t>2875</t>
  </si>
  <si>
    <t>Rice-Smucker</t>
  </si>
  <si>
    <t>Eber</t>
  </si>
  <si>
    <t>2893</t>
  </si>
  <si>
    <t>Richardson</t>
  </si>
  <si>
    <t>Theresa</t>
  </si>
  <si>
    <t>4412</t>
  </si>
  <si>
    <t>Riedley</t>
  </si>
  <si>
    <t>4632</t>
  </si>
  <si>
    <t>Ritchie</t>
  </si>
  <si>
    <t>4267</t>
  </si>
  <si>
    <t>Roach</t>
  </si>
  <si>
    <t>4501</t>
  </si>
  <si>
    <t>Roberts</t>
  </si>
  <si>
    <t>3744</t>
  </si>
  <si>
    <t>Robinson</t>
  </si>
  <si>
    <t>Corissa</t>
  </si>
  <si>
    <t>3285</t>
  </si>
  <si>
    <t>Tera</t>
  </si>
  <si>
    <t>4135</t>
  </si>
  <si>
    <t>Robles</t>
  </si>
  <si>
    <t>Justine</t>
  </si>
  <si>
    <t>4049</t>
  </si>
  <si>
    <t>Roby</t>
  </si>
  <si>
    <t>4311</t>
  </si>
  <si>
    <t>Rodgers</t>
  </si>
  <si>
    <t>4064</t>
  </si>
  <si>
    <t>Rogers</t>
  </si>
  <si>
    <t>Meagan</t>
  </si>
  <si>
    <t>4153</t>
  </si>
  <si>
    <t>Roman</t>
  </si>
  <si>
    <t>3117</t>
  </si>
  <si>
    <t>Roth</t>
  </si>
  <si>
    <t>Brennon</t>
  </si>
  <si>
    <t>3915</t>
  </si>
  <si>
    <t>Ruiz</t>
  </si>
  <si>
    <t>4154</t>
  </si>
  <si>
    <t>Rutherford</t>
  </si>
  <si>
    <t>Ashleigh</t>
  </si>
  <si>
    <t>4415</t>
  </si>
  <si>
    <t>4520</t>
  </si>
  <si>
    <t>2825</t>
  </si>
  <si>
    <t>Sautter</t>
  </si>
  <si>
    <t>Caitlin</t>
  </si>
  <si>
    <t>2832</t>
  </si>
  <si>
    <t>Savage</t>
  </si>
  <si>
    <t>3607</t>
  </si>
  <si>
    <t>Scamuffa</t>
  </si>
  <si>
    <t>4185</t>
  </si>
  <si>
    <t>Schlemmer</t>
  </si>
  <si>
    <t>Ashlie</t>
  </si>
  <si>
    <t>3364</t>
  </si>
  <si>
    <t>Schmidt</t>
  </si>
  <si>
    <t>4529</t>
  </si>
  <si>
    <t>SCHNITZ</t>
  </si>
  <si>
    <t>CHRISTINE</t>
  </si>
  <si>
    <t>2045</t>
  </si>
  <si>
    <t>Schrock</t>
  </si>
  <si>
    <t>3065</t>
  </si>
  <si>
    <t>Schue</t>
  </si>
  <si>
    <t>2972</t>
  </si>
  <si>
    <t>Jeanne</t>
  </si>
  <si>
    <t>3191</t>
  </si>
  <si>
    <t>3485</t>
  </si>
  <si>
    <t>Sechler</t>
  </si>
  <si>
    <t>Sareina</t>
  </si>
  <si>
    <t>3614</t>
  </si>
  <si>
    <t>Serna</t>
  </si>
  <si>
    <t>4205</t>
  </si>
  <si>
    <t>Sexton</t>
  </si>
  <si>
    <t>Heidi</t>
  </si>
  <si>
    <t>2818</t>
  </si>
  <si>
    <t>Sharkey</t>
  </si>
  <si>
    <t>Natarsha</t>
  </si>
  <si>
    <t>3634</t>
  </si>
  <si>
    <t>Shaw</t>
  </si>
  <si>
    <t>Nina</t>
  </si>
  <si>
    <t>3394</t>
  </si>
  <si>
    <t>SHERMAN</t>
  </si>
  <si>
    <t>2083</t>
  </si>
  <si>
    <t>Sherron</t>
  </si>
  <si>
    <t>3759</t>
  </si>
  <si>
    <t>Sholly</t>
  </si>
  <si>
    <t>Jeannie</t>
  </si>
  <si>
    <t>2984</t>
  </si>
  <si>
    <t>4527</t>
  </si>
  <si>
    <t>Sluder</t>
  </si>
  <si>
    <t>3805</t>
  </si>
  <si>
    <t>Smith</t>
  </si>
  <si>
    <t>4291</t>
  </si>
  <si>
    <t>4163</t>
  </si>
  <si>
    <t>3864</t>
  </si>
  <si>
    <t>3027</t>
  </si>
  <si>
    <t>4490</t>
  </si>
  <si>
    <t>3094</t>
  </si>
  <si>
    <t>Shayna</t>
  </si>
  <si>
    <t>4583</t>
  </si>
  <si>
    <t>Skye</t>
  </si>
  <si>
    <t>4552</t>
  </si>
  <si>
    <t>Snyder</t>
  </si>
  <si>
    <t>2898</t>
  </si>
  <si>
    <t>Sobczak</t>
  </si>
  <si>
    <t>4371</t>
  </si>
  <si>
    <t>Solliday</t>
  </si>
  <si>
    <t>3626</t>
  </si>
  <si>
    <t>Solmonson</t>
  </si>
  <si>
    <t>4048</t>
  </si>
  <si>
    <t>Sorrentino</t>
  </si>
  <si>
    <t>Cindy</t>
  </si>
  <si>
    <t>3992</t>
  </si>
  <si>
    <t>Spice</t>
  </si>
  <si>
    <t>3875</t>
  </si>
  <si>
    <t>Spiegel</t>
  </si>
  <si>
    <t>Kristen</t>
  </si>
  <si>
    <t>3625</t>
  </si>
  <si>
    <t>Spieth</t>
  </si>
  <si>
    <t>4380</t>
  </si>
  <si>
    <t>Sponsler</t>
  </si>
  <si>
    <t>2897</t>
  </si>
  <si>
    <t>4170</t>
  </si>
  <si>
    <t>Stanford</t>
  </si>
  <si>
    <t>Sharonda</t>
  </si>
  <si>
    <t>3725</t>
  </si>
  <si>
    <t>Starkey</t>
  </si>
  <si>
    <t>3978</t>
  </si>
  <si>
    <t>Steele</t>
  </si>
  <si>
    <t>3926</t>
  </si>
  <si>
    <t>Stephan</t>
  </si>
  <si>
    <t>Wayne</t>
  </si>
  <si>
    <t>2559</t>
  </si>
  <si>
    <t>Stephens</t>
  </si>
  <si>
    <t>3613</t>
  </si>
  <si>
    <t>Stephenson</t>
  </si>
  <si>
    <t>3283</t>
  </si>
  <si>
    <t>Stiles</t>
  </si>
  <si>
    <t>Nelda</t>
  </si>
  <si>
    <t>3991</t>
  </si>
  <si>
    <t>2020</t>
  </si>
  <si>
    <t>Stokes</t>
  </si>
  <si>
    <t>Christyn</t>
  </si>
  <si>
    <t>4569</t>
  </si>
  <si>
    <t>Stoneberg</t>
  </si>
  <si>
    <t>Joline</t>
  </si>
  <si>
    <t>4602</t>
  </si>
  <si>
    <t>Stover</t>
  </si>
  <si>
    <t>Eugene</t>
  </si>
  <si>
    <t>4208</t>
  </si>
  <si>
    <t>Stratton</t>
  </si>
  <si>
    <t>4584</t>
  </si>
  <si>
    <t>Strong</t>
  </si>
  <si>
    <t>3519</t>
  </si>
  <si>
    <t>Stuber</t>
  </si>
  <si>
    <t>4299</t>
  </si>
  <si>
    <t>Stukkie</t>
  </si>
  <si>
    <t>3450</t>
  </si>
  <si>
    <t>Sullivan</t>
  </si>
  <si>
    <t>3026</t>
  </si>
  <si>
    <t>Swartzle</t>
  </si>
  <si>
    <t>Deidre</t>
  </si>
  <si>
    <t>3282</t>
  </si>
  <si>
    <t>Tappy</t>
  </si>
  <si>
    <t>4454</t>
  </si>
  <si>
    <t>Tarlton</t>
  </si>
  <si>
    <t>Keri</t>
  </si>
  <si>
    <t>3849</t>
  </si>
  <si>
    <t>3717</t>
  </si>
  <si>
    <t>Edwin</t>
  </si>
  <si>
    <t>3247</t>
  </si>
  <si>
    <t>Teague</t>
  </si>
  <si>
    <t>1714</t>
  </si>
  <si>
    <t>Terrell</t>
  </si>
  <si>
    <t>2718</t>
  </si>
  <si>
    <t>Thacker</t>
  </si>
  <si>
    <t>3635</t>
  </si>
  <si>
    <t>Theibaut</t>
  </si>
  <si>
    <t>Kelby</t>
  </si>
  <si>
    <t>4452</t>
  </si>
  <si>
    <t>Thomas</t>
  </si>
  <si>
    <t>Kaitlyn</t>
  </si>
  <si>
    <t>4196</t>
  </si>
  <si>
    <t>Thompson-Whitaker</t>
  </si>
  <si>
    <t>Vickie</t>
  </si>
  <si>
    <t>2624</t>
  </si>
  <si>
    <t>4091</t>
  </si>
  <si>
    <t>Thrift</t>
  </si>
  <si>
    <t>SANDRA</t>
  </si>
  <si>
    <t>976</t>
  </si>
  <si>
    <t>Till</t>
  </si>
  <si>
    <t>Kateri</t>
  </si>
  <si>
    <t>3103</t>
  </si>
  <si>
    <t>Tillotson</t>
  </si>
  <si>
    <t>4593</t>
  </si>
  <si>
    <t>Katelyn</t>
  </si>
  <si>
    <t>4388</t>
  </si>
  <si>
    <t>Tran</t>
  </si>
  <si>
    <t>Tuan</t>
  </si>
  <si>
    <t>3608</t>
  </si>
  <si>
    <t>Trensey</t>
  </si>
  <si>
    <t>3018</t>
  </si>
  <si>
    <t>Troyer</t>
  </si>
  <si>
    <t>2805</t>
  </si>
  <si>
    <t>Larissa</t>
  </si>
  <si>
    <t>3072</t>
  </si>
  <si>
    <t>Tschannen</t>
  </si>
  <si>
    <t>Waneta</t>
  </si>
  <si>
    <t>4596</t>
  </si>
  <si>
    <t>Melaine</t>
  </si>
  <si>
    <t>3848</t>
  </si>
  <si>
    <t>1715</t>
  </si>
  <si>
    <t>Uhl</t>
  </si>
  <si>
    <t>3100</t>
  </si>
  <si>
    <t>Contracted</t>
  </si>
  <si>
    <t>Updegraff</t>
  </si>
  <si>
    <t>Josalyn</t>
  </si>
  <si>
    <t>4134</t>
  </si>
  <si>
    <t>VanCuren</t>
  </si>
  <si>
    <t>Joanna</t>
  </si>
  <si>
    <t>2447</t>
  </si>
  <si>
    <t>VanHoose</t>
  </si>
  <si>
    <t>4245</t>
  </si>
  <si>
    <t>VanNostram</t>
  </si>
  <si>
    <t>Bryanna</t>
  </si>
  <si>
    <t>4052</t>
  </si>
  <si>
    <t>VanZile</t>
  </si>
  <si>
    <t>4421</t>
  </si>
  <si>
    <t>Ventruella</t>
  </si>
  <si>
    <t>Marianne</t>
  </si>
  <si>
    <t>4568</t>
  </si>
  <si>
    <t>Vodraska</t>
  </si>
  <si>
    <t>Sharame</t>
  </si>
  <si>
    <t>3317</t>
  </si>
  <si>
    <t>Brenda</t>
  </si>
  <si>
    <t>4396</t>
  </si>
  <si>
    <t>Wait</t>
  </si>
  <si>
    <t>4104</t>
  </si>
  <si>
    <t>Walker</t>
  </si>
  <si>
    <t>Urena</t>
  </si>
  <si>
    <t>2865</t>
  </si>
  <si>
    <t>Waller</t>
  </si>
  <si>
    <t>3886</t>
  </si>
  <si>
    <t>Warren</t>
  </si>
  <si>
    <t>Sierra</t>
  </si>
  <si>
    <t>4622</t>
  </si>
  <si>
    <t>Washluske</t>
  </si>
  <si>
    <t>Tyler</t>
  </si>
  <si>
    <t>4534</t>
  </si>
  <si>
    <t>Wasikowski</t>
  </si>
  <si>
    <t>Ann</t>
  </si>
  <si>
    <t>3843</t>
  </si>
  <si>
    <t>Watkins</t>
  </si>
  <si>
    <t>4286</t>
  </si>
  <si>
    <t>Watson</t>
  </si>
  <si>
    <t>Brittany</t>
  </si>
  <si>
    <t>3480</t>
  </si>
  <si>
    <t>Weemes</t>
  </si>
  <si>
    <t>4566</t>
  </si>
  <si>
    <t>Welling</t>
  </si>
  <si>
    <t>4603</t>
  </si>
  <si>
    <t>Wenger</t>
  </si>
  <si>
    <t>3755</t>
  </si>
  <si>
    <t>Whitaker</t>
  </si>
  <si>
    <t>4567</t>
  </si>
  <si>
    <t>Wiegmann</t>
  </si>
  <si>
    <t>1837</t>
  </si>
  <si>
    <t>Wilauer</t>
  </si>
  <si>
    <t>Darla</t>
  </si>
  <si>
    <t>2963</t>
  </si>
  <si>
    <t>Wilkening</t>
  </si>
  <si>
    <t>4014</t>
  </si>
  <si>
    <t>3789</t>
  </si>
  <si>
    <t>Williamson</t>
  </si>
  <si>
    <t>Latarsha</t>
  </si>
  <si>
    <t>3257</t>
  </si>
  <si>
    <t>Wine</t>
  </si>
  <si>
    <t>539</t>
  </si>
  <si>
    <t>Harbours</t>
  </si>
  <si>
    <t>Winnett</t>
  </si>
  <si>
    <t>Kimberlee</t>
  </si>
  <si>
    <t>3087</t>
  </si>
  <si>
    <t>Winstrom</t>
  </si>
  <si>
    <t>Kristi</t>
  </si>
  <si>
    <t>4467</t>
  </si>
  <si>
    <t>Lindsay</t>
  </si>
  <si>
    <t>3973</t>
  </si>
  <si>
    <t>Winters</t>
  </si>
  <si>
    <t>4334</t>
  </si>
  <si>
    <t>Wise</t>
  </si>
  <si>
    <t>2959</t>
  </si>
  <si>
    <t>Wiser</t>
  </si>
  <si>
    <t>Emalee</t>
  </si>
  <si>
    <t>4342</t>
  </si>
  <si>
    <t>Wolf</t>
  </si>
  <si>
    <t>4112</t>
  </si>
  <si>
    <t>Wolfert</t>
  </si>
  <si>
    <t>3199</t>
  </si>
  <si>
    <t>Wolff</t>
  </si>
  <si>
    <t>3906</t>
  </si>
  <si>
    <t>WOODARD</t>
  </si>
  <si>
    <t>CALVIN</t>
  </si>
  <si>
    <t>1101</t>
  </si>
  <si>
    <t>Woodruff</t>
  </si>
  <si>
    <t>3908</t>
  </si>
  <si>
    <t>Wyse</t>
  </si>
  <si>
    <t>3315</t>
  </si>
  <si>
    <t>Yarde</t>
  </si>
  <si>
    <t>4531</t>
  </si>
  <si>
    <t>Jayme</t>
  </si>
  <si>
    <t>3006</t>
  </si>
  <si>
    <t>Young</t>
  </si>
  <si>
    <t>4326</t>
  </si>
  <si>
    <t>Yusupova</t>
  </si>
  <si>
    <t>Mukhabbat</t>
  </si>
  <si>
    <t>2925</t>
  </si>
  <si>
    <t>Ackermann</t>
  </si>
  <si>
    <t>Rebeca</t>
  </si>
  <si>
    <t>THERAPIST</t>
  </si>
  <si>
    <t>2724</t>
  </si>
  <si>
    <t>Virginia</t>
  </si>
  <si>
    <t>2791</t>
  </si>
  <si>
    <t>BAKER</t>
  </si>
  <si>
    <t>1971</t>
  </si>
  <si>
    <t>Boggess</t>
  </si>
  <si>
    <t>Richard</t>
  </si>
  <si>
    <t>1637</t>
  </si>
  <si>
    <t>Joan</t>
  </si>
  <si>
    <t>1278</t>
  </si>
  <si>
    <t>BROWN</t>
  </si>
  <si>
    <t>KEVIN</t>
  </si>
  <si>
    <t>358</t>
  </si>
  <si>
    <t>BURKHARDT</t>
  </si>
  <si>
    <t>DIANE</t>
  </si>
  <si>
    <t>797</t>
  </si>
  <si>
    <t>Clements</t>
  </si>
  <si>
    <t>3069</t>
  </si>
  <si>
    <t>Cramer</t>
  </si>
  <si>
    <t>Benjamin</t>
  </si>
  <si>
    <t>1680</t>
  </si>
  <si>
    <t>Cussen</t>
  </si>
  <si>
    <t>Jason</t>
  </si>
  <si>
    <t>4095</t>
  </si>
  <si>
    <t>DiGia</t>
  </si>
  <si>
    <t>1492</t>
  </si>
  <si>
    <t>3142</t>
  </si>
  <si>
    <t>Ferguson</t>
  </si>
  <si>
    <t>Helen Claire</t>
  </si>
  <si>
    <t>3272</t>
  </si>
  <si>
    <t>Garn</t>
  </si>
  <si>
    <t>4157</t>
  </si>
  <si>
    <t>Gettys</t>
  </si>
  <si>
    <t>2920</t>
  </si>
  <si>
    <t>GRANT</t>
  </si>
  <si>
    <t>ARACELI</t>
  </si>
  <si>
    <t>1708</t>
  </si>
  <si>
    <t>Gruen</t>
  </si>
  <si>
    <t>Paige</t>
  </si>
  <si>
    <t>2659</t>
  </si>
  <si>
    <t>Hannan</t>
  </si>
  <si>
    <t>2739</t>
  </si>
  <si>
    <t xml:space="preserve">Richard </t>
  </si>
  <si>
    <t>3809</t>
  </si>
  <si>
    <t>3108</t>
  </si>
  <si>
    <t>Height-Goodspeed</t>
  </si>
  <si>
    <t>Sheryl</t>
  </si>
  <si>
    <t>1072</t>
  </si>
  <si>
    <t>Konz</t>
  </si>
  <si>
    <t>1146</t>
  </si>
  <si>
    <t>LaGro</t>
  </si>
  <si>
    <t>3062</t>
  </si>
  <si>
    <t>Larkin</t>
  </si>
  <si>
    <t>1266</t>
  </si>
  <si>
    <t>Leffler</t>
  </si>
  <si>
    <t>2803</t>
  </si>
  <si>
    <t>LEY</t>
  </si>
  <si>
    <t>VICKI</t>
  </si>
  <si>
    <t>1467</t>
  </si>
  <si>
    <t>Lowry</t>
  </si>
  <si>
    <t>3251</t>
  </si>
  <si>
    <t>McCarthy</t>
  </si>
  <si>
    <t>Colleen</t>
  </si>
  <si>
    <t>3646</t>
  </si>
  <si>
    <t>McQuinn</t>
  </si>
  <si>
    <t>Marla</t>
  </si>
  <si>
    <t>1464</t>
  </si>
  <si>
    <t>951</t>
  </si>
  <si>
    <t>Pearman</t>
  </si>
  <si>
    <t>3880</t>
  </si>
  <si>
    <t>Pequignot</t>
  </si>
  <si>
    <t>3192</t>
  </si>
  <si>
    <t xml:space="preserve">Benny </t>
  </si>
  <si>
    <t>2212</t>
  </si>
  <si>
    <t>Salathiel</t>
  </si>
  <si>
    <t>2749</t>
  </si>
  <si>
    <t>Gary</t>
  </si>
  <si>
    <t>1613</t>
  </si>
  <si>
    <t>Rumsey</t>
  </si>
  <si>
    <t>2838</t>
  </si>
  <si>
    <t>618</t>
  </si>
  <si>
    <t>Sebastian</t>
  </si>
  <si>
    <t>3081</t>
  </si>
  <si>
    <t>Sezginer</t>
  </si>
  <si>
    <t>4155</t>
  </si>
  <si>
    <t>Shearer</t>
  </si>
  <si>
    <t>2895</t>
  </si>
  <si>
    <t>Shull</t>
  </si>
  <si>
    <t>1362</t>
  </si>
  <si>
    <t>Sloffer</t>
  </si>
  <si>
    <t>Haley</t>
  </si>
  <si>
    <t>1001</t>
  </si>
  <si>
    <t>Starke</t>
  </si>
  <si>
    <t>Donald</t>
  </si>
  <si>
    <t>425</t>
  </si>
  <si>
    <t>Strycker</t>
  </si>
  <si>
    <t>Dee</t>
  </si>
  <si>
    <t>3198</t>
  </si>
  <si>
    <t>Torres</t>
  </si>
  <si>
    <t>Rosalinda</t>
  </si>
  <si>
    <t>3077</t>
  </si>
  <si>
    <t>Toumey</t>
  </si>
  <si>
    <t>3105</t>
  </si>
  <si>
    <t>Wolke</t>
  </si>
  <si>
    <t xml:space="preserve">Ashley </t>
  </si>
  <si>
    <t>2694</t>
  </si>
  <si>
    <t>Woll</t>
  </si>
  <si>
    <t>Kellie</t>
  </si>
  <si>
    <t>2792</t>
  </si>
  <si>
    <t>WRIGHT</t>
  </si>
  <si>
    <t>MICHAEL</t>
  </si>
  <si>
    <t>1164</t>
  </si>
  <si>
    <t>UNIT DIRECTOR</t>
  </si>
  <si>
    <t>4430</t>
  </si>
  <si>
    <t xml:space="preserve">Connie </t>
  </si>
  <si>
    <t>2473</t>
  </si>
  <si>
    <t>Keilman</t>
  </si>
  <si>
    <t>Lindsy</t>
  </si>
  <si>
    <t>1673</t>
  </si>
  <si>
    <t>Russell Hs</t>
  </si>
  <si>
    <t>Ottenweller</t>
  </si>
  <si>
    <t>Tess</t>
  </si>
  <si>
    <t>2751</t>
  </si>
  <si>
    <t>2458</t>
  </si>
  <si>
    <t>775</t>
  </si>
  <si>
    <t>REYNOLDS</t>
  </si>
  <si>
    <t>862</t>
  </si>
  <si>
    <t>2621 E. Jefferson St., P.O. Box 497</t>
  </si>
  <si>
    <t>Warsaw, IN 46581</t>
  </si>
  <si>
    <t>Susan Qureshi</t>
  </si>
  <si>
    <t>Accounting Director</t>
  </si>
  <si>
    <t>Grimm</t>
  </si>
  <si>
    <t>IT</t>
  </si>
  <si>
    <t>Hoffman</t>
  </si>
  <si>
    <t>Maintenance</t>
  </si>
  <si>
    <t>Accounting</t>
  </si>
  <si>
    <t>LaRue</t>
  </si>
  <si>
    <t>HR</t>
  </si>
  <si>
    <t>Lohse</t>
  </si>
  <si>
    <t>PI</t>
  </si>
  <si>
    <t>McCray</t>
  </si>
  <si>
    <t>Eric</t>
  </si>
  <si>
    <t>Mickley</t>
  </si>
  <si>
    <t>Joanne</t>
  </si>
  <si>
    <t>Penn</t>
  </si>
  <si>
    <t>Garrett</t>
  </si>
  <si>
    <t>Qureshi</t>
  </si>
  <si>
    <t>Seitz</t>
  </si>
  <si>
    <t>Linden</t>
  </si>
  <si>
    <t>Cheryl</t>
  </si>
  <si>
    <t>Sleeper</t>
  </si>
  <si>
    <t>Stayer</t>
  </si>
  <si>
    <t>Marjory</t>
  </si>
  <si>
    <t>Stockman</t>
  </si>
  <si>
    <t>Martha</t>
  </si>
  <si>
    <t>VanOverberghe</t>
  </si>
  <si>
    <t>Welch</t>
  </si>
  <si>
    <t>Altic(Nickels)</t>
  </si>
  <si>
    <t>Edwards(LaGro)</t>
  </si>
  <si>
    <t>Sanderson(McClurg)</t>
  </si>
  <si>
    <t>Cravens(Steele)</t>
  </si>
  <si>
    <t>Eberhardt(Price)</t>
  </si>
  <si>
    <t>-</t>
  </si>
  <si>
    <t>Grant</t>
  </si>
  <si>
    <t>LeAyre</t>
  </si>
  <si>
    <t>Replaced # 4388</t>
  </si>
  <si>
    <t>Dickow</t>
  </si>
  <si>
    <t>Replaced #4622</t>
  </si>
  <si>
    <t>Vasic</t>
  </si>
  <si>
    <t>Nemanja</t>
  </si>
  <si>
    <t>Replaced #4393</t>
  </si>
  <si>
    <t>Minier</t>
  </si>
  <si>
    <t>Replaced # 3890</t>
  </si>
  <si>
    <t>Addy</t>
  </si>
  <si>
    <t>Replaced #4605</t>
  </si>
  <si>
    <t>Trujilla</t>
  </si>
  <si>
    <t>Carlen</t>
  </si>
  <si>
    <t>Replaced #2690</t>
  </si>
  <si>
    <t>Peterson</t>
  </si>
  <si>
    <t>Replaced #4330</t>
  </si>
  <si>
    <t>Replaced #4293</t>
  </si>
  <si>
    <t>Beaver</t>
  </si>
  <si>
    <t>Kester</t>
  </si>
  <si>
    <t>Darian</t>
  </si>
  <si>
    <t>Ulery</t>
  </si>
  <si>
    <t>Replaced #1382</t>
  </si>
  <si>
    <t>Piotrowski</t>
  </si>
  <si>
    <t>Replaced #3285</t>
  </si>
  <si>
    <t>Replaced #3117</t>
  </si>
  <si>
    <t>Replaced #4179</t>
  </si>
  <si>
    <t>Regina</t>
  </si>
  <si>
    <t>Dilling</t>
  </si>
  <si>
    <t>Ruth</t>
  </si>
  <si>
    <t>Bechtold</t>
  </si>
  <si>
    <t xml:space="preserve">Lisa </t>
  </si>
  <si>
    <t>A/R</t>
  </si>
  <si>
    <t>Bush</t>
  </si>
  <si>
    <t>Dupree</t>
  </si>
  <si>
    <t>Malissa</t>
  </si>
  <si>
    <t>Hutchinson</t>
  </si>
  <si>
    <t>Alena</t>
  </si>
  <si>
    <t>Knecht</t>
  </si>
  <si>
    <t>Lowman</t>
  </si>
  <si>
    <t>Maisonneuve</t>
  </si>
  <si>
    <t>Mattson</t>
  </si>
  <si>
    <t>Riemersma</t>
  </si>
  <si>
    <t>Scheffler</t>
  </si>
  <si>
    <t>Smythe</t>
  </si>
  <si>
    <t>Gaynell</t>
  </si>
  <si>
    <t>Paul</t>
  </si>
  <si>
    <t>VanWey</t>
  </si>
  <si>
    <t>Sherisa</t>
  </si>
  <si>
    <t xml:space="preserve">P/R </t>
  </si>
  <si>
    <t>Hernandez</t>
  </si>
  <si>
    <t>Gamal</t>
  </si>
  <si>
    <t>Lozano</t>
  </si>
  <si>
    <t>Gloria</t>
  </si>
  <si>
    <t>Kharis</t>
  </si>
  <si>
    <t>Standley</t>
  </si>
  <si>
    <t>Bolinger</t>
  </si>
  <si>
    <t>Barry</t>
  </si>
  <si>
    <t>Tusing</t>
  </si>
  <si>
    <t>Brian</t>
  </si>
  <si>
    <t>Basalo</t>
  </si>
  <si>
    <t>Diego</t>
  </si>
  <si>
    <t>Bumbaugh</t>
  </si>
  <si>
    <t>Dausman</t>
  </si>
  <si>
    <t>Harman</t>
  </si>
  <si>
    <t>Hartman</t>
  </si>
  <si>
    <t>Edward</t>
  </si>
  <si>
    <t>Jon</t>
  </si>
  <si>
    <t>Reynolds</t>
  </si>
  <si>
    <t>Seese</t>
  </si>
  <si>
    <t>Werner</t>
  </si>
  <si>
    <t>Bearman</t>
  </si>
  <si>
    <t>Spurlock</t>
  </si>
  <si>
    <t>Tami</t>
  </si>
  <si>
    <t>Pat</t>
  </si>
  <si>
    <t>Medical Records</t>
  </si>
  <si>
    <t>Curtis</t>
  </si>
  <si>
    <t>Sherry</t>
  </si>
  <si>
    <t>Dierckman</t>
  </si>
  <si>
    <t>Marlene</t>
  </si>
  <si>
    <t>Dodane</t>
  </si>
  <si>
    <t>Kathyleen</t>
  </si>
  <si>
    <t>Kinsel</t>
  </si>
  <si>
    <t>Parrett</t>
  </si>
  <si>
    <t>Lasca</t>
  </si>
  <si>
    <t>Stevenson</t>
  </si>
  <si>
    <t>Anne</t>
  </si>
  <si>
    <t>Swanson</t>
  </si>
  <si>
    <t>Engle</t>
  </si>
  <si>
    <t>Andrea</t>
  </si>
  <si>
    <t>Randall</t>
  </si>
  <si>
    <t>Huntter</t>
  </si>
  <si>
    <t xml:space="preserve">Owen </t>
  </si>
  <si>
    <t>Jennie</t>
  </si>
  <si>
    <t>Goldie</t>
  </si>
  <si>
    <t>Dana</t>
  </si>
  <si>
    <t>Employee Advertising</t>
  </si>
  <si>
    <t>Accounting Fees</t>
  </si>
  <si>
    <t>Temporary Employees</t>
  </si>
  <si>
    <t>Misc. IT Purchases</t>
  </si>
  <si>
    <t>Membership Dues</t>
  </si>
  <si>
    <t>Printing</t>
  </si>
  <si>
    <t>Misc. Telephone Purchases</t>
  </si>
  <si>
    <t>Vehicle Expenses</t>
  </si>
  <si>
    <t>$11,939 Employee Background Checks</t>
  </si>
  <si>
    <t>$2,209 Employee worker's Comp. Claims</t>
  </si>
  <si>
    <t>$9,596 Bank Service Fees</t>
  </si>
  <si>
    <t>$6386 Other Employee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</si>
</sst>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 dd\,\ yyyy"/>
    <numFmt numFmtId="166" formatCode="mm/dd/yy"/>
    <numFmt numFmtId="167" formatCode="_(* #,##0_);_(* \(#,##0\);_(* &quot;-&quot;??_);_(@_)"/>
    <numFmt numFmtId="168" formatCode="_(&quot;$&quot;* #,##0_);_(&quot;$&quot;* \(#,##0\);_(&quot;$&quot;* &quot;-&quot;??_);_(@_)"/>
    <numFmt numFmtId="169" formatCode="0.00000000000"/>
    <numFmt numFmtId="170" formatCode="&quot;$&quot;#,##0;\(&quot;$&quot;#,##0\)"/>
    <numFmt numFmtId="171" formatCode="&quot;$&quot;#,##0"/>
  </numFmts>
  <fonts count="62">
    <font>
      <sz val="10"/>
      <name val="Arial"/>
    </font>
    <font>
      <sz val="10"/>
      <name val="Arial"/>
      <family val="2"/>
    </font>
    <font>
      <sz val="12"/>
      <color indexed="8"/>
      <name val="Arial MT"/>
    </font>
    <font>
      <b/>
      <sz val="14"/>
      <color indexed="8"/>
      <name val="Arial MT"/>
    </font>
    <font>
      <b/>
      <sz val="12"/>
      <color indexed="8"/>
      <name val="Arial MT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6"/>
      <color indexed="8"/>
      <name val="Arial MT"/>
    </font>
    <font>
      <sz val="14"/>
      <color indexed="8"/>
      <name val="Arial MT"/>
    </font>
    <font>
      <sz val="14"/>
      <name val="Arial"/>
      <family val="2"/>
    </font>
    <font>
      <b/>
      <sz val="24"/>
      <color indexed="8"/>
      <name val="Arial MT"/>
    </font>
    <font>
      <sz val="9"/>
      <color indexed="8"/>
      <name val="Arial MT"/>
    </font>
    <font>
      <b/>
      <sz val="9"/>
      <color indexed="8"/>
      <name val="Arial MT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2"/>
      <name val="Arial MT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indexed="8"/>
      <name val="Arial MT"/>
    </font>
    <font>
      <sz val="14"/>
      <name val="Arial"/>
      <family val="2"/>
    </font>
    <font>
      <sz val="14"/>
      <color indexed="8"/>
      <name val="Times New Roman"/>
      <family val="1"/>
    </font>
    <font>
      <sz val="14"/>
      <name val="Arial MT"/>
    </font>
    <font>
      <u/>
      <sz val="12"/>
      <name val="Arial"/>
      <family val="2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1"/>
      <color indexed="8"/>
      <name val="Arial MT"/>
    </font>
    <font>
      <sz val="12"/>
      <name val="Arial MT"/>
    </font>
    <font>
      <b/>
      <sz val="14"/>
      <name val="Arial MT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1"/>
      <color indexed="8"/>
      <name val="Arial MT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Arial MT"/>
    </font>
    <font>
      <sz val="10"/>
      <color indexed="8"/>
      <name val="Arial MT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u/>
      <sz val="10"/>
      <color indexed="8"/>
      <name val="Arial MT"/>
    </font>
    <font>
      <u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lightGrid">
        <fgColor indexed="9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9" fontId="1" fillId="0" borderId="0" applyFont="0" applyFill="0" applyBorder="0" applyAlignment="0" applyProtection="0"/>
  </cellStyleXfs>
  <cellXfs count="45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6" fillId="0" borderId="0" xfId="0" applyFont="1" applyProtection="1"/>
    <xf numFmtId="0" fontId="6" fillId="0" borderId="0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centerContinuous" vertical="center"/>
      <protection locked="0"/>
    </xf>
    <xf numFmtId="0" fontId="6" fillId="0" borderId="2" xfId="0" applyFont="1" applyBorder="1" applyAlignment="1" applyProtection="1">
      <alignment horizontal="centerContinuous" vertical="center"/>
      <protection locked="0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0" fontId="2" fillId="0" borderId="3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5" fontId="2" fillId="0" borderId="0" xfId="0" applyNumberFormat="1" applyFont="1" applyBorder="1" applyProtection="1">
      <protection locked="0"/>
    </xf>
    <xf numFmtId="37" fontId="2" fillId="0" borderId="3" xfId="0" applyNumberFormat="1" applyFont="1" applyFill="1" applyBorder="1" applyProtection="1">
      <protection locked="0"/>
    </xf>
    <xf numFmtId="5" fontId="2" fillId="0" borderId="0" xfId="0" applyNumberFormat="1" applyFont="1" applyFill="1" applyBorder="1" applyProtection="1">
      <protection locked="0"/>
    </xf>
    <xf numFmtId="37" fontId="3" fillId="0" borderId="3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44" fontId="1" fillId="0" borderId="0" xfId="2" applyProtection="1"/>
    <xf numFmtId="0" fontId="5" fillId="0" borderId="0" xfId="0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0" fontId="5" fillId="0" borderId="0" xfId="0" applyFont="1"/>
    <xf numFmtId="168" fontId="2" fillId="0" borderId="0" xfId="2" applyNumberFormat="1" applyFont="1" applyFill="1" applyBorder="1" applyAlignment="1" applyProtection="1">
      <alignment horizontal="right"/>
    </xf>
    <xf numFmtId="168" fontId="2" fillId="0" borderId="0" xfId="2" applyNumberFormat="1" applyFont="1" applyBorder="1" applyAlignment="1" applyProtection="1">
      <alignment horizontal="right"/>
    </xf>
    <xf numFmtId="168" fontId="0" fillId="0" borderId="0" xfId="0" applyNumberFormat="1" applyProtection="1">
      <protection locked="0"/>
    </xf>
    <xf numFmtId="168" fontId="0" fillId="0" borderId="0" xfId="0" applyNumberForma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  <protection locked="0"/>
    </xf>
    <xf numFmtId="0" fontId="14" fillId="0" borderId="0" xfId="0" applyFont="1" applyBorder="1" applyAlignment="1" applyProtection="1">
      <alignment horizontal="centerContinuous" vertical="center"/>
      <protection locked="0"/>
    </xf>
    <xf numFmtId="0" fontId="15" fillId="0" borderId="0" xfId="0" applyFont="1" applyBorder="1" applyAlignment="1" applyProtection="1">
      <alignment horizontal="centerContinuous" vertical="center"/>
      <protection locked="0"/>
    </xf>
    <xf numFmtId="165" fontId="13" fillId="0" borderId="3" xfId="0" applyNumberFormat="1" applyFont="1" applyBorder="1" applyAlignment="1" applyProtection="1">
      <alignment horizontal="centerContinuous"/>
      <protection locked="0"/>
    </xf>
    <xf numFmtId="165" fontId="14" fillId="0" borderId="0" xfId="0" applyNumberFormat="1" applyFont="1" applyBorder="1" applyAlignment="1" applyProtection="1">
      <alignment horizontal="centerContinuous"/>
      <protection locked="0"/>
    </xf>
    <xf numFmtId="165" fontId="15" fillId="0" borderId="0" xfId="0" applyNumberFormat="1" applyFont="1" applyBorder="1" applyAlignment="1" applyProtection="1">
      <alignment horizontal="centerContinuous"/>
      <protection locked="0"/>
    </xf>
    <xf numFmtId="0" fontId="0" fillId="0" borderId="0" xfId="0" applyBorder="1" applyProtection="1">
      <protection locked="0"/>
    </xf>
    <xf numFmtId="37" fontId="2" fillId="0" borderId="4" xfId="0" applyNumberFormat="1" applyFont="1" applyFill="1" applyBorder="1" applyProtection="1">
      <protection locked="0"/>
    </xf>
    <xf numFmtId="5" fontId="2" fillId="0" borderId="2" xfId="0" applyNumberFormat="1" applyFont="1" applyFill="1" applyBorder="1" applyProtection="1">
      <protection locked="0"/>
    </xf>
    <xf numFmtId="37" fontId="20" fillId="2" borderId="3" xfId="0" applyNumberFormat="1" applyFont="1" applyFill="1" applyBorder="1" applyProtection="1"/>
    <xf numFmtId="37" fontId="19" fillId="0" borderId="3" xfId="0" quotePrefix="1" applyNumberFormat="1" applyFont="1" applyFill="1" applyBorder="1" applyProtection="1">
      <protection locked="0"/>
    </xf>
    <xf numFmtId="0" fontId="22" fillId="0" borderId="3" xfId="0" applyFont="1" applyBorder="1" applyAlignment="1">
      <alignment wrapText="1"/>
    </xf>
    <xf numFmtId="165" fontId="13" fillId="0" borderId="3" xfId="0" applyNumberFormat="1" applyFont="1" applyBorder="1" applyAlignment="1" applyProtection="1">
      <alignment horizontal="centerContinuous"/>
    </xf>
    <xf numFmtId="37" fontId="19" fillId="0" borderId="3" xfId="0" applyNumberFormat="1" applyFont="1" applyBorder="1" applyProtection="1"/>
    <xf numFmtId="0" fontId="24" fillId="0" borderId="0" xfId="0" applyFont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168" fontId="25" fillId="3" borderId="2" xfId="2" applyNumberFormat="1" applyFont="1" applyFill="1" applyBorder="1" applyProtection="1"/>
    <xf numFmtId="0" fontId="1" fillId="0" borderId="5" xfId="0" applyFont="1" applyBorder="1" applyProtection="1">
      <protection locked="0"/>
    </xf>
    <xf numFmtId="168" fontId="1" fillId="3" borderId="0" xfId="2" applyNumberFormat="1" applyFill="1" applyBorder="1" applyProtection="1">
      <protection locked="0"/>
    </xf>
    <xf numFmtId="37" fontId="3" fillId="0" borderId="3" xfId="0" applyNumberFormat="1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0" fillId="0" borderId="3" xfId="0" applyFill="1" applyBorder="1" applyProtection="1">
      <protection locked="0"/>
    </xf>
    <xf numFmtId="37" fontId="4" fillId="0" borderId="3" xfId="0" applyNumberFormat="1" applyFon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</xf>
    <xf numFmtId="0" fontId="14" fillId="0" borderId="0" xfId="0" applyFont="1" applyBorder="1" applyAlignment="1" applyProtection="1">
      <alignment horizontal="centerContinuous" vertical="center"/>
    </xf>
    <xf numFmtId="168" fontId="16" fillId="0" borderId="0" xfId="2" applyNumberFormat="1" applyFont="1" applyFill="1" applyBorder="1" applyAlignment="1" applyProtection="1">
      <alignment horizontal="right"/>
    </xf>
    <xf numFmtId="0" fontId="21" fillId="0" borderId="3" xfId="0" applyFont="1" applyFill="1" applyBorder="1" applyAlignment="1" applyProtection="1">
      <alignment horizontal="center" vertical="center" wrapText="1"/>
    </xf>
    <xf numFmtId="168" fontId="16" fillId="4" borderId="0" xfId="2" applyNumberFormat="1" applyFont="1" applyFill="1" applyBorder="1" applyAlignment="1" applyProtection="1">
      <alignment horizontal="right"/>
    </xf>
    <xf numFmtId="168" fontId="16" fillId="2" borderId="0" xfId="2" applyNumberFormat="1" applyFont="1" applyFill="1" applyBorder="1" applyAlignment="1" applyProtection="1">
      <alignment horizontal="right"/>
    </xf>
    <xf numFmtId="168" fontId="28" fillId="3" borderId="0" xfId="2" applyNumberFormat="1" applyFont="1" applyFill="1" applyBorder="1" applyProtection="1">
      <protection locked="0"/>
    </xf>
    <xf numFmtId="168" fontId="28" fillId="3" borderId="2" xfId="2" applyNumberFormat="1" applyFont="1" applyFill="1" applyBorder="1" applyProtection="1"/>
    <xf numFmtId="167" fontId="2" fillId="0" borderId="0" xfId="1" applyNumberFormat="1" applyFont="1" applyBorder="1" applyProtection="1">
      <protection locked="0"/>
    </xf>
    <xf numFmtId="0" fontId="29" fillId="2" borderId="0" xfId="1" applyNumberFormat="1" applyFont="1" applyFill="1" applyBorder="1" applyProtection="1"/>
    <xf numFmtId="5" fontId="29" fillId="2" borderId="0" xfId="0" applyNumberFormat="1" applyFont="1" applyFill="1" applyBorder="1" applyProtection="1"/>
    <xf numFmtId="168" fontId="16" fillId="0" borderId="6" xfId="2" applyNumberFormat="1" applyFont="1" applyFill="1" applyBorder="1" applyProtection="1"/>
    <xf numFmtId="0" fontId="0" fillId="0" borderId="0" xfId="0" applyAlignment="1" applyProtection="1">
      <alignment wrapText="1"/>
      <protection locked="0"/>
    </xf>
    <xf numFmtId="37" fontId="4" fillId="0" borderId="3" xfId="0" applyNumberFormat="1" applyFont="1" applyBorder="1" applyAlignment="1" applyProtection="1">
      <alignment wrapText="1"/>
      <protection locked="0"/>
    </xf>
    <xf numFmtId="168" fontId="2" fillId="0" borderId="0" xfId="2" applyNumberFormat="1" applyFont="1" applyBorder="1" applyAlignment="1" applyProtection="1">
      <alignment horizontal="right" wrapText="1"/>
    </xf>
    <xf numFmtId="168" fontId="0" fillId="0" borderId="0" xfId="0" applyNumberFormat="1" applyBorder="1" applyAlignment="1" applyProtection="1">
      <alignment wrapText="1"/>
      <protection locked="0"/>
    </xf>
    <xf numFmtId="168" fontId="16" fillId="5" borderId="2" xfId="2" applyNumberFormat="1" applyFont="1" applyFill="1" applyBorder="1" applyAlignment="1" applyProtection="1">
      <alignment horizontal="right"/>
    </xf>
    <xf numFmtId="0" fontId="3" fillId="5" borderId="2" xfId="0" applyFont="1" applyFill="1" applyBorder="1" applyProtection="1">
      <protection locked="0"/>
    </xf>
    <xf numFmtId="168" fontId="2" fillId="5" borderId="2" xfId="2" applyNumberFormat="1" applyFont="1" applyFill="1" applyBorder="1" applyAlignment="1" applyProtection="1">
      <alignment horizontal="right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0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>
      <alignment horizontal="right"/>
      <protection locked="0"/>
    </xf>
    <xf numFmtId="167" fontId="25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Alignment="1" applyProtection="1">
      <alignment wrapText="1"/>
      <protection locked="0"/>
    </xf>
    <xf numFmtId="167" fontId="31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Protection="1"/>
    <xf numFmtId="168" fontId="23" fillId="0" borderId="0" xfId="2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wrapText="1"/>
      <protection locked="0"/>
    </xf>
    <xf numFmtId="37" fontId="35" fillId="0" borderId="3" xfId="0" applyNumberFormat="1" applyFont="1" applyFill="1" applyBorder="1" applyProtection="1">
      <protection locked="0"/>
    </xf>
    <xf numFmtId="5" fontId="35" fillId="0" borderId="0" xfId="0" applyNumberFormat="1" applyFont="1" applyFill="1" applyBorder="1" applyProtection="1">
      <protection locked="0"/>
    </xf>
    <xf numFmtId="168" fontId="0" fillId="0" borderId="0" xfId="0" applyNumberFormat="1" applyProtection="1"/>
    <xf numFmtId="0" fontId="0" fillId="0" borderId="6" xfId="0" applyBorder="1" applyProtection="1">
      <protection locked="0"/>
    </xf>
    <xf numFmtId="168" fontId="16" fillId="6" borderId="6" xfId="2" applyNumberFormat="1" applyFont="1" applyFill="1" applyBorder="1" applyProtection="1"/>
    <xf numFmtId="5" fontId="2" fillId="0" borderId="0" xfId="0" applyNumberFormat="1" applyFont="1" applyFill="1" applyBorder="1" applyProtection="1"/>
    <xf numFmtId="5" fontId="2" fillId="0" borderId="0" xfId="0" applyNumberFormat="1" applyFont="1" applyFill="1" applyBorder="1" applyAlignment="1" applyProtection="1">
      <alignment horizontal="left"/>
    </xf>
    <xf numFmtId="5" fontId="4" fillId="0" borderId="0" xfId="0" applyNumberFormat="1" applyFont="1" applyBorder="1" applyAlignment="1" applyProtection="1">
      <alignment wrapText="1"/>
    </xf>
    <xf numFmtId="37" fontId="4" fillId="0" borderId="3" xfId="0" applyNumberFormat="1" applyFont="1" applyBorder="1" applyProtection="1"/>
    <xf numFmtId="5" fontId="2" fillId="0" borderId="0" xfId="0" applyNumberFormat="1" applyFont="1" applyBorder="1" applyProtection="1"/>
    <xf numFmtId="5" fontId="4" fillId="0" borderId="0" xfId="0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Protection="1"/>
    <xf numFmtId="37" fontId="4" fillId="0" borderId="3" xfId="0" applyNumberFormat="1" applyFont="1" applyBorder="1" applyAlignment="1" applyProtection="1">
      <alignment wrapText="1"/>
    </xf>
    <xf numFmtId="0" fontId="4" fillId="0" borderId="0" xfId="0" applyFont="1" applyBorder="1" applyProtection="1">
      <protection locked="0"/>
    </xf>
    <xf numFmtId="0" fontId="33" fillId="0" borderId="5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/>
    </xf>
    <xf numFmtId="0" fontId="32" fillId="0" borderId="8" xfId="0" applyFont="1" applyFill="1" applyBorder="1" applyAlignment="1" applyProtection="1">
      <alignment horizontal="center" vertical="center" wrapText="1"/>
    </xf>
    <xf numFmtId="0" fontId="33" fillId="0" borderId="9" xfId="0" applyFont="1" applyBorder="1" applyAlignment="1">
      <alignment horizont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</xf>
    <xf numFmtId="168" fontId="16" fillId="0" borderId="0" xfId="2" applyNumberFormat="1" applyFont="1" applyFill="1" applyBorder="1" applyProtection="1"/>
    <xf numFmtId="168" fontId="16" fillId="6" borderId="10" xfId="2" applyNumberFormat="1" applyFont="1" applyFill="1" applyBorder="1" applyProtection="1"/>
    <xf numFmtId="168" fontId="16" fillId="0" borderId="10" xfId="2" applyNumberFormat="1" applyFont="1" applyFill="1" applyBorder="1" applyAlignment="1" applyProtection="1">
      <alignment horizontal="right"/>
    </xf>
    <xf numFmtId="168" fontId="2" fillId="5" borderId="0" xfId="2" applyNumberFormat="1" applyFont="1" applyFill="1" applyBorder="1" applyAlignment="1" applyProtection="1">
      <alignment horizontal="right"/>
    </xf>
    <xf numFmtId="168" fontId="16" fillId="7" borderId="0" xfId="2" applyNumberFormat="1" applyFont="1" applyFill="1" applyBorder="1" applyAlignment="1" applyProtection="1">
      <alignment horizontal="right"/>
    </xf>
    <xf numFmtId="5" fontId="29" fillId="8" borderId="0" xfId="0" applyNumberFormat="1" applyFont="1" applyFill="1" applyBorder="1" applyProtection="1"/>
    <xf numFmtId="168" fontId="16" fillId="8" borderId="0" xfId="2" applyNumberFormat="1" applyFont="1" applyFill="1" applyBorder="1" applyAlignment="1" applyProtection="1">
      <alignment horizontal="right"/>
    </xf>
    <xf numFmtId="0" fontId="29" fillId="8" borderId="0" xfId="1" applyNumberFormat="1" applyFont="1" applyFill="1" applyBorder="1" applyProtection="1"/>
    <xf numFmtId="167" fontId="41" fillId="0" borderId="0" xfId="1" applyNumberFormat="1" applyFont="1" applyFill="1" applyBorder="1" applyAlignment="1" applyProtection="1">
      <alignment horizontal="center" wrapText="1"/>
    </xf>
    <xf numFmtId="0" fontId="22" fillId="4" borderId="0" xfId="0" applyFont="1" applyFill="1" applyBorder="1" applyProtection="1">
      <protection locked="0"/>
    </xf>
    <xf numFmtId="0" fontId="22" fillId="4" borderId="9" xfId="0" applyFont="1" applyFill="1" applyBorder="1" applyProtection="1">
      <protection locked="0"/>
    </xf>
    <xf numFmtId="0" fontId="22" fillId="4" borderId="5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7" fontId="2" fillId="0" borderId="0" xfId="0" applyNumberFormat="1" applyFont="1" applyFill="1" applyBorder="1" applyProtection="1">
      <protection locked="0"/>
    </xf>
    <xf numFmtId="168" fontId="16" fillId="0" borderId="10" xfId="2" applyNumberFormat="1" applyFont="1" applyFill="1" applyBorder="1" applyAlignment="1" applyProtection="1">
      <alignment horizontal="right"/>
      <protection locked="0"/>
    </xf>
    <xf numFmtId="168" fontId="16" fillId="7" borderId="10" xfId="2" applyNumberFormat="1" applyFont="1" applyFill="1" applyBorder="1" applyAlignment="1" applyProtection="1">
      <alignment horizontal="right"/>
    </xf>
    <xf numFmtId="168" fontId="16" fillId="0" borderId="6" xfId="2" applyNumberFormat="1" applyFont="1" applyFill="1" applyBorder="1" applyAlignment="1" applyProtection="1">
      <alignment horizontal="right"/>
    </xf>
    <xf numFmtId="37" fontId="2" fillId="0" borderId="3" xfId="0" applyNumberFormat="1" applyFont="1" applyFill="1" applyBorder="1" applyProtection="1"/>
    <xf numFmtId="0" fontId="2" fillId="0" borderId="3" xfId="0" applyFont="1" applyFill="1" applyBorder="1" applyProtection="1"/>
    <xf numFmtId="44" fontId="4" fillId="0" borderId="0" xfId="2" applyFont="1" applyFill="1" applyBorder="1" applyAlignment="1" applyProtection="1">
      <alignment horizontal="left"/>
    </xf>
    <xf numFmtId="0" fontId="7" fillId="0" borderId="0" xfId="0" applyFont="1" applyBorder="1" applyAlignment="1" applyProtection="1">
      <alignment horizontal="centerContinuous" vertical="center"/>
      <protection locked="0"/>
    </xf>
    <xf numFmtId="168" fontId="16" fillId="9" borderId="10" xfId="2" applyNumberFormat="1" applyFont="1" applyFill="1" applyBorder="1" applyAlignment="1" applyProtection="1">
      <alignment horizontal="right"/>
    </xf>
    <xf numFmtId="168" fontId="17" fillId="10" borderId="6" xfId="0" applyNumberFormat="1" applyFont="1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37" fillId="10" borderId="12" xfId="0" applyFont="1" applyFill="1" applyBorder="1" applyAlignment="1">
      <alignment horizontal="center"/>
    </xf>
    <xf numFmtId="168" fontId="16" fillId="0" borderId="6" xfId="2" applyNumberFormat="1" applyFont="1" applyFill="1" applyBorder="1" applyAlignment="1" applyProtection="1">
      <alignment horizontal="right"/>
      <protection locked="0"/>
    </xf>
    <xf numFmtId="44" fontId="15" fillId="0" borderId="0" xfId="2" applyFont="1" applyBorder="1" applyAlignment="1" applyProtection="1">
      <alignment horizontal="centerContinuous" vertical="center"/>
    </xf>
    <xf numFmtId="0" fontId="0" fillId="0" borderId="2" xfId="0" applyBorder="1" applyProtection="1">
      <protection locked="0"/>
    </xf>
    <xf numFmtId="165" fontId="15" fillId="0" borderId="2" xfId="0" applyNumberFormat="1" applyFont="1" applyBorder="1" applyAlignment="1" applyProtection="1">
      <alignment horizontal="centerContinuous"/>
      <protection locked="0"/>
    </xf>
    <xf numFmtId="166" fontId="0" fillId="0" borderId="13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11" xfId="0" applyBorder="1" applyProtection="1">
      <protection locked="0"/>
    </xf>
    <xf numFmtId="166" fontId="0" fillId="11" borderId="3" xfId="0" applyNumberFormat="1" applyFill="1" applyBorder="1" applyProtection="1"/>
    <xf numFmtId="0" fontId="0" fillId="0" borderId="0" xfId="0" applyBorder="1" applyProtection="1"/>
    <xf numFmtId="168" fontId="4" fillId="12" borderId="10" xfId="2" applyNumberFormat="1" applyFont="1" applyFill="1" applyBorder="1" applyAlignment="1" applyProtection="1">
      <alignment horizontal="center" vertical="center" wrapText="1"/>
    </xf>
    <xf numFmtId="166" fontId="0" fillId="0" borderId="3" xfId="0" applyNumberFormat="1" applyBorder="1" applyProtection="1"/>
    <xf numFmtId="0" fontId="0" fillId="0" borderId="6" xfId="0" applyBorder="1" applyProtection="1"/>
    <xf numFmtId="166" fontId="0" fillId="0" borderId="3" xfId="0" applyNumberFormat="1" applyBorder="1" applyAlignment="1" applyProtection="1">
      <alignment wrapText="1"/>
      <protection locked="0"/>
    </xf>
    <xf numFmtId="166" fontId="0" fillId="0" borderId="4" xfId="0" applyNumberFormat="1" applyBorder="1" applyProtection="1">
      <protection locked="0"/>
    </xf>
    <xf numFmtId="168" fontId="16" fillId="6" borderId="3" xfId="2" applyNumberFormat="1" applyFont="1" applyFill="1" applyBorder="1" applyProtection="1"/>
    <xf numFmtId="168" fontId="16" fillId="0" borderId="3" xfId="2" applyNumberFormat="1" applyFont="1" applyFill="1" applyBorder="1" applyAlignment="1" applyProtection="1">
      <alignment horizontal="right"/>
    </xf>
    <xf numFmtId="168" fontId="16" fillId="7" borderId="3" xfId="2" applyNumberFormat="1" applyFont="1" applyFill="1" applyBorder="1" applyAlignment="1" applyProtection="1">
      <alignment horizontal="right"/>
    </xf>
    <xf numFmtId="168" fontId="16" fillId="6" borderId="0" xfId="2" applyNumberFormat="1" applyFont="1" applyFill="1" applyBorder="1" applyProtection="1"/>
    <xf numFmtId="168" fontId="16" fillId="10" borderId="10" xfId="2" applyNumberFormat="1" applyFont="1" applyFill="1" applyBorder="1" applyAlignment="1" applyProtection="1">
      <alignment horizontal="right"/>
    </xf>
    <xf numFmtId="168" fontId="16" fillId="10" borderId="6" xfId="2" applyNumberFormat="1" applyFont="1" applyFill="1" applyBorder="1" applyProtection="1"/>
    <xf numFmtId="0" fontId="3" fillId="0" borderId="16" xfId="0" applyFont="1" applyFill="1" applyBorder="1" applyProtection="1"/>
    <xf numFmtId="44" fontId="3" fillId="0" borderId="17" xfId="2" applyFont="1" applyFill="1" applyBorder="1" applyAlignment="1" applyProtection="1">
      <alignment horizontal="left"/>
    </xf>
    <xf numFmtId="44" fontId="4" fillId="0" borderId="18" xfId="2" applyFont="1" applyFill="1" applyBorder="1" applyAlignment="1" applyProtection="1">
      <alignment horizontal="left"/>
    </xf>
    <xf numFmtId="37" fontId="4" fillId="0" borderId="3" xfId="0" quotePrefix="1" applyNumberFormat="1" applyFont="1" applyFill="1" applyBorder="1" applyProtection="1">
      <protection locked="0"/>
    </xf>
    <xf numFmtId="168" fontId="16" fillId="12" borderId="10" xfId="2" applyNumberFormat="1" applyFont="1" applyFill="1" applyBorder="1" applyAlignment="1" applyProtection="1">
      <alignment horizontal="right"/>
    </xf>
    <xf numFmtId="168" fontId="16" fillId="13" borderId="10" xfId="2" applyNumberFormat="1" applyFont="1" applyFill="1" applyBorder="1" applyAlignment="1" applyProtection="1">
      <alignment horizontal="right"/>
    </xf>
    <xf numFmtId="44" fontId="1" fillId="0" borderId="0" xfId="2" applyBorder="1" applyProtection="1"/>
    <xf numFmtId="44" fontId="1" fillId="0" borderId="0" xfId="2" applyBorder="1" applyAlignment="1" applyProtection="1">
      <alignment wrapText="1"/>
    </xf>
    <xf numFmtId="168" fontId="16" fillId="0" borderId="0" xfId="2" applyNumberFormat="1" applyFont="1" applyFill="1" applyBorder="1" applyProtection="1">
      <protection locked="0"/>
    </xf>
    <xf numFmtId="168" fontId="36" fillId="0" borderId="10" xfId="2" applyNumberFormat="1" applyFont="1" applyFill="1" applyBorder="1" applyProtection="1">
      <protection locked="0"/>
    </xf>
    <xf numFmtId="168" fontId="30" fillId="0" borderId="10" xfId="2" applyNumberFormat="1" applyFont="1" applyFill="1" applyBorder="1" applyAlignment="1" applyProtection="1">
      <alignment horizontal="right"/>
      <protection locked="0"/>
    </xf>
    <xf numFmtId="168" fontId="16" fillId="7" borderId="19" xfId="2" applyNumberFormat="1" applyFont="1" applyFill="1" applyBorder="1" applyAlignment="1" applyProtection="1">
      <alignment horizontal="right"/>
    </xf>
    <xf numFmtId="168" fontId="16" fillId="0" borderId="3" xfId="2" applyNumberFormat="1" applyFont="1" applyFill="1" applyBorder="1" applyAlignment="1" applyProtection="1">
      <alignment horizontal="right"/>
      <protection locked="0"/>
    </xf>
    <xf numFmtId="168" fontId="16" fillId="0" borderId="6" xfId="2" applyNumberFormat="1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168" fontId="16" fillId="7" borderId="20" xfId="2" applyNumberFormat="1" applyFont="1" applyFill="1" applyBorder="1" applyAlignment="1" applyProtection="1">
      <alignment horizontal="right"/>
    </xf>
    <xf numFmtId="168" fontId="16" fillId="13" borderId="20" xfId="2" applyNumberFormat="1" applyFont="1" applyFill="1" applyBorder="1" applyAlignment="1" applyProtection="1">
      <alignment horizontal="right"/>
    </xf>
    <xf numFmtId="168" fontId="16" fillId="9" borderId="20" xfId="2" applyNumberFormat="1" applyFont="1" applyFill="1" applyBorder="1" applyAlignment="1" applyProtection="1">
      <alignment horizontal="right"/>
    </xf>
    <xf numFmtId="168" fontId="16" fillId="10" borderId="20" xfId="2" applyNumberFormat="1" applyFont="1" applyFill="1" applyBorder="1" applyAlignment="1" applyProtection="1">
      <alignment horizontal="right"/>
    </xf>
    <xf numFmtId="168" fontId="16" fillId="12" borderId="20" xfId="2" applyNumberFormat="1" applyFont="1" applyFill="1" applyBorder="1" applyAlignment="1" applyProtection="1">
      <alignment horizontal="right"/>
    </xf>
    <xf numFmtId="168" fontId="16" fillId="14" borderId="3" xfId="2" applyNumberFormat="1" applyFont="1" applyFill="1" applyBorder="1" applyAlignment="1" applyProtection="1">
      <alignment horizontal="right"/>
    </xf>
    <xf numFmtId="168" fontId="16" fillId="14" borderId="21" xfId="2" applyNumberFormat="1" applyFont="1" applyFill="1" applyBorder="1" applyAlignment="1" applyProtection="1">
      <alignment horizontal="right"/>
    </xf>
    <xf numFmtId="168" fontId="16" fillId="4" borderId="8" xfId="2" applyNumberFormat="1" applyFont="1" applyFill="1" applyBorder="1" applyAlignment="1" applyProtection="1">
      <alignment horizontal="right"/>
    </xf>
    <xf numFmtId="168" fontId="16" fillId="2" borderId="6" xfId="2" applyNumberFormat="1" applyFont="1" applyFill="1" applyBorder="1" applyAlignment="1" applyProtection="1">
      <alignment horizontal="right"/>
    </xf>
    <xf numFmtId="168" fontId="16" fillId="0" borderId="10" xfId="2" applyNumberFormat="1" applyFont="1" applyBorder="1" applyAlignment="1" applyProtection="1">
      <alignment horizontal="center"/>
    </xf>
    <xf numFmtId="166" fontId="0" fillId="0" borderId="21" xfId="0" applyNumberFormat="1" applyBorder="1" applyProtection="1"/>
    <xf numFmtId="0" fontId="0" fillId="0" borderId="8" xfId="0" applyBorder="1" applyProtection="1"/>
    <xf numFmtId="168" fontId="16" fillId="9" borderId="19" xfId="2" applyNumberFormat="1" applyFont="1" applyFill="1" applyBorder="1" applyAlignment="1" applyProtection="1">
      <alignment horizontal="right"/>
    </xf>
    <xf numFmtId="168" fontId="16" fillId="6" borderId="13" xfId="2" applyNumberFormat="1" applyFont="1" applyFill="1" applyBorder="1" applyProtection="1"/>
    <xf numFmtId="168" fontId="16" fillId="6" borderId="14" xfId="2" applyNumberFormat="1" applyFont="1" applyFill="1" applyBorder="1" applyProtection="1"/>
    <xf numFmtId="168" fontId="16" fillId="6" borderId="4" xfId="2" applyNumberFormat="1" applyFont="1" applyFill="1" applyBorder="1" applyProtection="1"/>
    <xf numFmtId="168" fontId="16" fillId="6" borderId="2" xfId="2" applyNumberFormat="1" applyFont="1" applyFill="1" applyBorder="1" applyProtection="1"/>
    <xf numFmtId="168" fontId="16" fillId="9" borderId="6" xfId="2" applyNumberFormat="1" applyFont="1" applyFill="1" applyBorder="1" applyProtection="1"/>
    <xf numFmtId="168" fontId="30" fillId="0" borderId="6" xfId="2" applyNumberFormat="1" applyFont="1" applyFill="1" applyBorder="1" applyAlignment="1" applyProtection="1">
      <alignment horizontal="right"/>
    </xf>
    <xf numFmtId="168" fontId="16" fillId="9" borderId="6" xfId="2" applyNumberFormat="1" applyFont="1" applyFill="1" applyBorder="1" applyAlignment="1" applyProtection="1">
      <alignment horizontal="right"/>
    </xf>
    <xf numFmtId="0" fontId="4" fillId="0" borderId="3" xfId="0" quotePrefix="1" applyFont="1" applyBorder="1" applyProtection="1">
      <protection locked="0"/>
    </xf>
    <xf numFmtId="0" fontId="42" fillId="0" borderId="0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42" fillId="0" borderId="0" xfId="0" applyFont="1"/>
    <xf numFmtId="0" fontId="44" fillId="0" borderId="0" xfId="0" applyFont="1"/>
    <xf numFmtId="165" fontId="45" fillId="12" borderId="0" xfId="0" applyNumberFormat="1" applyFont="1" applyFill="1" applyBorder="1" applyAlignment="1" applyProtection="1">
      <alignment horizontal="left"/>
      <protection locked="0"/>
    </xf>
    <xf numFmtId="169" fontId="45" fillId="12" borderId="0" xfId="0" applyNumberFormat="1" applyFont="1" applyFill="1" applyBorder="1" applyAlignment="1" applyProtection="1">
      <alignment horizontal="left"/>
      <protection locked="0"/>
    </xf>
    <xf numFmtId="165" fontId="45" fillId="0" borderId="0" xfId="0" applyNumberFormat="1" applyFont="1" applyFill="1" applyBorder="1" applyAlignment="1" applyProtection="1">
      <alignment horizontal="left"/>
      <protection locked="0"/>
    </xf>
    <xf numFmtId="169" fontId="42" fillId="0" borderId="0" xfId="0" applyNumberFormat="1" applyFont="1" applyFill="1" applyBorder="1" applyAlignment="1" applyProtection="1">
      <alignment horizontal="right"/>
      <protection locked="0"/>
    </xf>
    <xf numFmtId="0" fontId="45" fillId="0" borderId="0" xfId="0" applyFont="1"/>
    <xf numFmtId="0" fontId="0" fillId="0" borderId="0" xfId="0" applyBorder="1"/>
    <xf numFmtId="0" fontId="42" fillId="0" borderId="0" xfId="0" applyFont="1" applyBorder="1"/>
    <xf numFmtId="169" fontId="45" fillId="0" borderId="0" xfId="0" applyNumberFormat="1" applyFont="1" applyFill="1" applyBorder="1" applyAlignment="1" applyProtection="1">
      <alignment horizontal="left"/>
      <protection locked="0"/>
    </xf>
    <xf numFmtId="0" fontId="0" fillId="4" borderId="22" xfId="0" applyFill="1" applyBorder="1"/>
    <xf numFmtId="0" fontId="26" fillId="0" borderId="0" xfId="0" applyFont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46" fillId="0" borderId="0" xfId="0" applyFont="1" applyFill="1" applyBorder="1" applyProtection="1">
      <protection locked="0"/>
    </xf>
    <xf numFmtId="0" fontId="47" fillId="0" borderId="0" xfId="0" applyFont="1" applyFill="1" applyBorder="1" applyProtection="1"/>
    <xf numFmtId="0" fontId="47" fillId="0" borderId="0" xfId="0" applyFont="1" applyFill="1" applyBorder="1" applyProtection="1">
      <protection locked="0"/>
    </xf>
    <xf numFmtId="170" fontId="48" fillId="0" borderId="1" xfId="3" applyNumberFormat="1" applyFont="1" applyFill="1" applyBorder="1" applyAlignment="1">
      <alignment horizontal="right" wrapText="1"/>
    </xf>
    <xf numFmtId="170" fontId="0" fillId="0" borderId="0" xfId="0" applyNumberFormat="1"/>
    <xf numFmtId="167" fontId="1" fillId="0" borderId="0" xfId="1" applyNumberFormat="1" applyFont="1"/>
    <xf numFmtId="43" fontId="0" fillId="0" borderId="0" xfId="0" applyNumberFormat="1"/>
    <xf numFmtId="167" fontId="0" fillId="0" borderId="0" xfId="0" applyNumberFormat="1"/>
    <xf numFmtId="37" fontId="47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Protection="1">
      <protection locked="0"/>
    </xf>
    <xf numFmtId="167" fontId="1" fillId="0" borderId="0" xfId="1" applyNumberFormat="1"/>
    <xf numFmtId="37" fontId="46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Alignment="1" applyProtection="1">
      <alignment horizontal="left"/>
      <protection locked="0"/>
    </xf>
    <xf numFmtId="170" fontId="50" fillId="0" borderId="1" xfId="3" applyNumberFormat="1" applyFont="1" applyFill="1" applyBorder="1" applyAlignment="1">
      <alignment horizontal="right" wrapText="1"/>
    </xf>
    <xf numFmtId="170" fontId="51" fillId="0" borderId="0" xfId="0" applyNumberFormat="1" applyFont="1"/>
    <xf numFmtId="0" fontId="0" fillId="0" borderId="0" xfId="0" quotePrefix="1"/>
    <xf numFmtId="44" fontId="47" fillId="0" borderId="0" xfId="2" applyFont="1" applyFill="1" applyBorder="1" applyAlignment="1" applyProtection="1">
      <alignment horizontal="left"/>
    </xf>
    <xf numFmtId="170" fontId="47" fillId="0" borderId="0" xfId="2" applyNumberFormat="1" applyFont="1" applyFill="1" applyBorder="1" applyAlignment="1" applyProtection="1">
      <alignment horizontal="right"/>
    </xf>
    <xf numFmtId="167" fontId="45" fillId="0" borderId="23" xfId="1" applyNumberFormat="1" applyFont="1" applyBorder="1"/>
    <xf numFmtId="43" fontId="45" fillId="0" borderId="24" xfId="0" applyNumberFormat="1" applyFont="1" applyBorder="1"/>
    <xf numFmtId="168" fontId="47" fillId="0" borderId="0" xfId="2" applyNumberFormat="1" applyFont="1" applyFill="1" applyBorder="1" applyAlignment="1" applyProtection="1">
      <alignment horizontal="right"/>
    </xf>
    <xf numFmtId="0" fontId="48" fillId="0" borderId="1" xfId="3" applyNumberFormat="1" applyFont="1" applyFill="1" applyBorder="1" applyAlignment="1">
      <alignment horizontal="right" wrapText="1"/>
    </xf>
    <xf numFmtId="0" fontId="45" fillId="0" borderId="0" xfId="0" applyFont="1" applyFill="1" applyBorder="1"/>
    <xf numFmtId="43" fontId="0" fillId="0" borderId="25" xfId="0" applyNumberFormat="1" applyBorder="1"/>
    <xf numFmtId="44" fontId="47" fillId="0" borderId="0" xfId="2" applyFont="1" applyFill="1" applyBorder="1" applyAlignment="1" applyProtection="1">
      <alignment horizontal="right"/>
    </xf>
    <xf numFmtId="167" fontId="47" fillId="0" borderId="0" xfId="1" applyNumberFormat="1" applyFont="1" applyFill="1" applyBorder="1" applyAlignment="1" applyProtection="1">
      <alignment horizontal="right"/>
    </xf>
    <xf numFmtId="169" fontId="0" fillId="0" borderId="0" xfId="0" applyNumberFormat="1"/>
    <xf numFmtId="0" fontId="49" fillId="4" borderId="26" xfId="5" applyFont="1" applyFill="1" applyBorder="1" applyAlignment="1">
      <alignment horizontal="center"/>
    </xf>
    <xf numFmtId="43" fontId="47" fillId="0" borderId="0" xfId="1" applyNumberFormat="1" applyFont="1" applyFill="1" applyBorder="1" applyAlignment="1" applyProtection="1">
      <alignment horizontal="right"/>
    </xf>
    <xf numFmtId="43" fontId="1" fillId="0" borderId="0" xfId="1"/>
    <xf numFmtId="4" fontId="0" fillId="0" borderId="0" xfId="0" applyNumberFormat="1"/>
    <xf numFmtId="43" fontId="52" fillId="0" borderId="0" xfId="1" applyNumberFormat="1" applyFont="1" applyFill="1" applyBorder="1" applyAlignment="1" applyProtection="1">
      <alignment horizontal="right"/>
    </xf>
    <xf numFmtId="4" fontId="42" fillId="0" borderId="0" xfId="0" applyNumberFormat="1" applyFont="1"/>
    <xf numFmtId="4" fontId="45" fillId="0" borderId="0" xfId="0" applyNumberFormat="1" applyFont="1"/>
    <xf numFmtId="44" fontId="47" fillId="4" borderId="25" xfId="2" applyFont="1" applyFill="1" applyBorder="1" applyAlignment="1" applyProtection="1">
      <alignment horizontal="right"/>
    </xf>
    <xf numFmtId="0" fontId="1" fillId="0" borderId="0" xfId="0" applyFont="1"/>
    <xf numFmtId="170" fontId="42" fillId="4" borderId="25" xfId="0" applyNumberFormat="1" applyFont="1" applyFill="1" applyBorder="1"/>
    <xf numFmtId="0" fontId="0" fillId="0" borderId="0" xfId="0" applyAlignment="1">
      <alignment horizontal="right"/>
    </xf>
    <xf numFmtId="0" fontId="42" fillId="0" borderId="0" xfId="0" applyFont="1" applyAlignment="1">
      <alignment horizontal="center"/>
    </xf>
    <xf numFmtId="167" fontId="51" fillId="0" borderId="0" xfId="1" applyNumberFormat="1" applyFont="1"/>
    <xf numFmtId="41" fontId="0" fillId="0" borderId="0" xfId="0" applyNumberFormat="1"/>
    <xf numFmtId="41" fontId="45" fillId="0" borderId="27" xfId="0" applyNumberFormat="1" applyFont="1" applyBorder="1"/>
    <xf numFmtId="41" fontId="45" fillId="0" borderId="0" xfId="0" applyNumberFormat="1" applyFont="1" applyFill="1" applyBorder="1"/>
    <xf numFmtId="167" fontId="42" fillId="0" borderId="0" xfId="0" applyNumberFormat="1" applyFont="1" applyFill="1" applyBorder="1" applyAlignment="1">
      <alignment horizontal="right"/>
    </xf>
    <xf numFmtId="44" fontId="47" fillId="0" borderId="0" xfId="2" applyFont="1" applyFill="1" applyBorder="1" applyAlignment="1" applyProtection="1"/>
    <xf numFmtId="0" fontId="0" fillId="0" borderId="0" xfId="0" applyBorder="1" applyAlignment="1"/>
    <xf numFmtId="167" fontId="1" fillId="0" borderId="0" xfId="1" quotePrefix="1" applyNumberFormat="1" applyFont="1"/>
    <xf numFmtId="167" fontId="51" fillId="0" borderId="0" xfId="1" quotePrefix="1" applyNumberFormat="1" applyFont="1"/>
    <xf numFmtId="10" fontId="0" fillId="0" borderId="0" xfId="6" applyNumberFormat="1" applyFont="1"/>
    <xf numFmtId="10" fontId="51" fillId="0" borderId="0" xfId="6" quotePrefix="1" applyNumberFormat="1" applyFont="1"/>
    <xf numFmtId="167" fontId="30" fillId="0" borderId="0" xfId="1" applyNumberFormat="1" applyFont="1" applyFill="1" applyBorder="1" applyProtection="1">
      <protection locked="0"/>
    </xf>
    <xf numFmtId="41" fontId="16" fillId="0" borderId="0" xfId="1" applyNumberFormat="1" applyFont="1" applyFill="1" applyBorder="1" applyAlignment="1" applyProtection="1">
      <alignment horizontal="right"/>
      <protection locked="0"/>
    </xf>
    <xf numFmtId="41" fontId="16" fillId="0" borderId="0" xfId="1" applyNumberFormat="1" applyFont="1" applyFill="1" applyBorder="1" applyAlignment="1" applyProtection="1">
      <alignment horizontal="right"/>
    </xf>
    <xf numFmtId="41" fontId="3" fillId="0" borderId="0" xfId="1" applyNumberFormat="1" applyFont="1" applyFill="1" applyBorder="1" applyAlignment="1" applyProtection="1">
      <alignment horizontal="left"/>
      <protection locked="0"/>
    </xf>
    <xf numFmtId="0" fontId="37" fillId="0" borderId="0" xfId="0" applyFont="1" applyBorder="1" applyAlignment="1">
      <alignment horizontal="left"/>
    </xf>
    <xf numFmtId="0" fontId="42" fillId="0" borderId="0" xfId="0" applyFont="1" applyFill="1" applyBorder="1" applyProtection="1"/>
    <xf numFmtId="168" fontId="27" fillId="0" borderId="0" xfId="2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Fill="1" applyBorder="1" applyProtection="1">
      <protection locked="0"/>
    </xf>
    <xf numFmtId="168" fontId="2" fillId="0" borderId="0" xfId="2" applyNumberFormat="1" applyFont="1" applyFill="1" applyBorder="1" applyProtection="1"/>
    <xf numFmtId="168" fontId="0" fillId="0" borderId="0" xfId="0" applyNumberFormat="1" applyFill="1" applyBorder="1" applyProtection="1">
      <protection locked="0"/>
    </xf>
    <xf numFmtId="44" fontId="1" fillId="0" borderId="0" xfId="2" applyFill="1" applyBorder="1" applyProtection="1"/>
    <xf numFmtId="166" fontId="0" fillId="0" borderId="0" xfId="0" applyNumberFormat="1" applyBorder="1" applyProtection="1">
      <protection locked="0"/>
    </xf>
    <xf numFmtId="0" fontId="26" fillId="0" borderId="0" xfId="0" applyFont="1" applyBorder="1" applyProtection="1">
      <protection locked="0"/>
    </xf>
    <xf numFmtId="5" fontId="4" fillId="0" borderId="0" xfId="0" applyNumberFormat="1" applyFont="1" applyFill="1" applyBorder="1" applyProtection="1"/>
    <xf numFmtId="0" fontId="53" fillId="0" borderId="2" xfId="0" applyFont="1" applyBorder="1" applyAlignment="1" applyProtection="1">
      <alignment horizontal="centerContinuous" vertical="center"/>
      <protection locked="0"/>
    </xf>
    <xf numFmtId="0" fontId="49" fillId="0" borderId="1" xfId="4" applyFont="1" applyFill="1" applyBorder="1" applyAlignment="1">
      <alignment wrapText="1"/>
    </xf>
    <xf numFmtId="0" fontId="49" fillId="0" borderId="1" xfId="4" applyFont="1" applyFill="1" applyBorder="1" applyAlignment="1">
      <alignment horizontal="right" wrapText="1"/>
    </xf>
    <xf numFmtId="168" fontId="47" fillId="0" borderId="0" xfId="2" applyNumberFormat="1" applyFont="1" applyFill="1" applyBorder="1" applyAlignment="1" applyProtection="1">
      <alignment horizontal="right"/>
      <protection locked="0"/>
    </xf>
    <xf numFmtId="168" fontId="47" fillId="7" borderId="0" xfId="2" applyNumberFormat="1" applyFont="1" applyFill="1" applyBorder="1" applyAlignment="1" applyProtection="1">
      <alignment horizontal="right"/>
    </xf>
    <xf numFmtId="168" fontId="54" fillId="0" borderId="0" xfId="2" applyNumberFormat="1" applyFont="1" applyFill="1" applyBorder="1" applyProtection="1">
      <protection locked="0"/>
    </xf>
    <xf numFmtId="0" fontId="54" fillId="0" borderId="0" xfId="0" applyFont="1" applyFill="1" applyBorder="1" applyProtection="1">
      <protection locked="0"/>
    </xf>
    <xf numFmtId="168" fontId="54" fillId="10" borderId="6" xfId="0" applyNumberFormat="1" applyFont="1" applyFill="1" applyBorder="1" applyProtection="1">
      <protection locked="0"/>
    </xf>
    <xf numFmtId="168" fontId="54" fillId="0" borderId="0" xfId="2" applyNumberFormat="1" applyFont="1" applyFill="1" applyBorder="1" applyProtection="1"/>
    <xf numFmtId="168" fontId="47" fillId="0" borderId="0" xfId="2" applyNumberFormat="1" applyFont="1" applyFill="1" applyBorder="1" applyAlignment="1" applyProtection="1"/>
    <xf numFmtId="0" fontId="54" fillId="0" borderId="0" xfId="0" applyFont="1" applyFill="1" applyBorder="1" applyProtection="1"/>
    <xf numFmtId="0" fontId="49" fillId="0" borderId="0" xfId="4" applyFont="1"/>
    <xf numFmtId="44" fontId="47" fillId="0" borderId="0" xfId="2" quotePrefix="1" applyFont="1" applyFill="1" applyBorder="1" applyAlignment="1" applyProtection="1">
      <alignment horizontal="left"/>
    </xf>
    <xf numFmtId="0" fontId="47" fillId="0" borderId="0" xfId="1" quotePrefix="1" applyNumberFormat="1" applyFont="1" applyFill="1" applyBorder="1" applyAlignment="1" applyProtection="1">
      <alignment horizontal="left"/>
    </xf>
    <xf numFmtId="44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1" quotePrefix="1" applyNumberFormat="1" applyFont="1" applyFill="1" applyBorder="1" applyAlignment="1" applyProtection="1">
      <alignment horizontal="left"/>
      <protection locked="0"/>
    </xf>
    <xf numFmtId="0" fontId="47" fillId="0" borderId="0" xfId="0" applyNumberFormat="1" applyFont="1" applyFill="1" applyBorder="1" applyAlignment="1" applyProtection="1">
      <alignment horizontal="left"/>
      <protection locked="0"/>
    </xf>
    <xf numFmtId="0" fontId="47" fillId="0" borderId="0" xfId="2" quotePrefix="1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  <protection locked="0"/>
    </xf>
    <xf numFmtId="0" fontId="54" fillId="0" borderId="0" xfId="0" applyFont="1" applyFill="1" applyProtection="1"/>
    <xf numFmtId="0" fontId="3" fillId="5" borderId="3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37" fontId="3" fillId="0" borderId="0" xfId="0" applyNumberFormat="1" applyFont="1" applyBorder="1" applyProtection="1"/>
    <xf numFmtId="37" fontId="4" fillId="0" borderId="0" xfId="0" applyNumberFormat="1" applyFont="1" applyBorder="1" applyProtection="1"/>
    <xf numFmtId="170" fontId="50" fillId="0" borderId="28" xfId="3" applyNumberFormat="1" applyFont="1" applyFill="1" applyBorder="1" applyAlignment="1">
      <alignment horizontal="right" wrapText="1"/>
    </xf>
    <xf numFmtId="167" fontId="1" fillId="0" borderId="8" xfId="1" applyNumberFormat="1" applyBorder="1"/>
    <xf numFmtId="0" fontId="49" fillId="0" borderId="0" xfId="4" applyFont="1" applyFill="1" applyBorder="1" applyAlignment="1">
      <alignment horizontal="right" wrapText="1"/>
    </xf>
    <xf numFmtId="0" fontId="56" fillId="0" borderId="1" xfId="4" applyFont="1" applyFill="1" applyBorder="1" applyAlignment="1">
      <alignment wrapText="1"/>
    </xf>
    <xf numFmtId="0" fontId="57" fillId="0" borderId="1" xfId="4" applyFont="1" applyFill="1" applyBorder="1" applyAlignment="1"/>
    <xf numFmtId="0" fontId="55" fillId="0" borderId="1" xfId="4" applyFont="1" applyFill="1" applyBorder="1" applyAlignment="1"/>
    <xf numFmtId="0" fontId="58" fillId="0" borderId="1" xfId="4" applyFont="1" applyFill="1" applyBorder="1" applyAlignment="1">
      <alignment wrapText="1"/>
    </xf>
    <xf numFmtId="0" fontId="55" fillId="0" borderId="1" xfId="4" applyFont="1" applyFill="1" applyBorder="1" applyAlignment="1">
      <alignment wrapText="1"/>
    </xf>
    <xf numFmtId="0" fontId="59" fillId="0" borderId="1" xfId="4" applyFont="1" applyFill="1" applyBorder="1" applyAlignment="1">
      <alignment wrapText="1"/>
    </xf>
    <xf numFmtId="0" fontId="60" fillId="0" borderId="1" xfId="4" applyFont="1" applyFill="1" applyBorder="1" applyAlignment="1">
      <alignment wrapText="1"/>
    </xf>
    <xf numFmtId="0" fontId="61" fillId="0" borderId="1" xfId="4" applyFont="1" applyFill="1" applyBorder="1" applyAlignment="1">
      <alignment wrapText="1"/>
    </xf>
    <xf numFmtId="171" fontId="0" fillId="0" borderId="0" xfId="0" applyNumberFormat="1" applyProtection="1">
      <protection locked="0"/>
    </xf>
    <xf numFmtId="0" fontId="61" fillId="0" borderId="0" xfId="4" applyFont="1" applyFill="1" applyBorder="1" applyAlignment="1">
      <alignment wrapText="1"/>
    </xf>
    <xf numFmtId="0" fontId="59" fillId="0" borderId="0" xfId="4" applyFont="1" applyFill="1" applyBorder="1" applyAlignment="1">
      <alignment wrapText="1"/>
    </xf>
    <xf numFmtId="0" fontId="60" fillId="0" borderId="1" xfId="4" applyFont="1" applyFill="1" applyBorder="1" applyAlignment="1">
      <alignment horizontal="left" wrapText="1"/>
    </xf>
    <xf numFmtId="0" fontId="55" fillId="0" borderId="0" xfId="4" applyFont="1" applyFill="1" applyBorder="1" applyAlignment="1">
      <alignment wrapText="1"/>
    </xf>
    <xf numFmtId="0" fontId="60" fillId="0" borderId="0" xfId="4" applyFont="1" applyFill="1" applyBorder="1" applyAlignment="1">
      <alignment horizontal="left" wrapText="1"/>
    </xf>
    <xf numFmtId="5" fontId="7" fillId="0" borderId="29" xfId="2" applyNumberFormat="1" applyFont="1" applyBorder="1" applyAlignment="1" applyProtection="1">
      <alignment horizontal="center" vertical="center"/>
    </xf>
    <xf numFmtId="44" fontId="7" fillId="0" borderId="29" xfId="2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>
      <alignment wrapText="1"/>
    </xf>
    <xf numFmtId="0" fontId="6" fillId="4" borderId="2" xfId="0" applyFont="1" applyFill="1" applyBorder="1" applyAlignment="1" applyProtection="1">
      <alignment horizontal="center"/>
      <protection locked="0"/>
    </xf>
    <xf numFmtId="44" fontId="6" fillId="4" borderId="17" xfId="2" applyFont="1" applyFill="1" applyBorder="1" applyAlignment="1" applyProtection="1">
      <alignment horizontal="center" vertical="center"/>
      <protection locked="0"/>
    </xf>
    <xf numFmtId="44" fontId="6" fillId="4" borderId="14" xfId="2" applyFont="1" applyFill="1" applyBorder="1" applyAlignment="1" applyProtection="1">
      <alignment horizontal="center" vertical="center"/>
      <protection locked="0"/>
    </xf>
    <xf numFmtId="0" fontId="7" fillId="4" borderId="2" xfId="1" applyNumberFormat="1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wrapText="1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164" fontId="7" fillId="4" borderId="2" xfId="0" applyNumberFormat="1" applyFont="1" applyFill="1" applyBorder="1" applyAlignment="1" applyProtection="1">
      <alignment horizontal="center" vertical="center"/>
      <protection locked="0"/>
    </xf>
    <xf numFmtId="44" fontId="13" fillId="0" borderId="13" xfId="2" applyFont="1" applyBorder="1" applyAlignment="1" applyProtection="1">
      <alignment horizontal="center"/>
      <protection locked="0"/>
    </xf>
    <xf numFmtId="44" fontId="14" fillId="0" borderId="14" xfId="2" applyFont="1" applyBorder="1" applyAlignment="1">
      <alignment horizontal="center"/>
    </xf>
    <xf numFmtId="44" fontId="0" fillId="0" borderId="14" xfId="2" applyFont="1" applyBorder="1" applyAlignment="1"/>
    <xf numFmtId="44" fontId="0" fillId="0" borderId="15" xfId="2" applyFont="1" applyBorder="1" applyAlignment="1"/>
    <xf numFmtId="0" fontId="13" fillId="0" borderId="3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6" xfId="0" applyBorder="1" applyAlignment="1"/>
    <xf numFmtId="165" fontId="13" fillId="0" borderId="3" xfId="0" applyNumberFormat="1" applyFont="1" applyBorder="1" applyAlignment="1" applyProtection="1">
      <alignment horizontal="center"/>
    </xf>
    <xf numFmtId="0" fontId="32" fillId="10" borderId="10" xfId="0" applyFont="1" applyFill="1" applyBorder="1" applyAlignment="1" applyProtection="1">
      <alignment horizontal="center" vertical="center" wrapText="1"/>
    </xf>
    <xf numFmtId="0" fontId="33" fillId="10" borderId="19" xfId="0" applyFont="1" applyFill="1" applyBorder="1" applyAlignment="1">
      <alignment wrapText="1"/>
    </xf>
    <xf numFmtId="0" fontId="21" fillId="0" borderId="5" xfId="0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0" fontId="32" fillId="0" borderId="0" xfId="0" applyFont="1" applyFill="1" applyBorder="1" applyAlignment="1" applyProtection="1">
      <alignment horizontal="center" vertical="center" wrapText="1"/>
    </xf>
    <xf numFmtId="0" fontId="33" fillId="0" borderId="8" xfId="0" applyFont="1" applyBorder="1" applyAlignment="1">
      <alignment wrapText="1"/>
    </xf>
    <xf numFmtId="0" fontId="32" fillId="3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33" fillId="3" borderId="0" xfId="0" applyFont="1" applyFill="1" applyBorder="1" applyAlignment="1">
      <alignment wrapText="1"/>
    </xf>
    <xf numFmtId="0" fontId="32" fillId="3" borderId="5" xfId="0" applyFont="1" applyFill="1" applyBorder="1" applyAlignment="1" applyProtection="1">
      <alignment horizontal="center" vertical="center" wrapText="1"/>
    </xf>
    <xf numFmtId="0" fontId="33" fillId="3" borderId="7" xfId="0" applyFont="1" applyFill="1" applyBorder="1" applyAlignment="1">
      <alignment wrapText="1"/>
    </xf>
    <xf numFmtId="0" fontId="22" fillId="0" borderId="7" xfId="0" applyFont="1" applyBorder="1" applyAlignment="1">
      <alignment wrapText="1"/>
    </xf>
    <xf numFmtId="0" fontId="0" fillId="3" borderId="0" xfId="0" applyFill="1" applyBorder="1" applyAlignment="1" applyProtection="1">
      <protection locked="0"/>
    </xf>
    <xf numFmtId="0" fontId="0" fillId="0" borderId="2" xfId="0" applyBorder="1" applyAlignment="1"/>
    <xf numFmtId="0" fontId="22" fillId="4" borderId="5" xfId="0" applyFont="1" applyFill="1" applyBorder="1" applyAlignment="1" applyProtection="1">
      <alignment horizontal="center"/>
      <protection locked="0"/>
    </xf>
    <xf numFmtId="0" fontId="22" fillId="4" borderId="0" xfId="0" applyFont="1" applyFill="1" applyBorder="1" applyAlignment="1" applyProtection="1">
      <alignment horizontal="center"/>
      <protection locked="0"/>
    </xf>
    <xf numFmtId="0" fontId="22" fillId="4" borderId="9" xfId="0" applyFont="1" applyFill="1" applyBorder="1" applyAlignment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168" fontId="2" fillId="0" borderId="0" xfId="2" applyNumberFormat="1" applyFont="1" applyFill="1" applyBorder="1" applyAlignment="1" applyProtection="1">
      <alignment horizontal="center"/>
      <protection locked="0"/>
    </xf>
    <xf numFmtId="168" fontId="2" fillId="0" borderId="2" xfId="2" applyNumberFormat="1" applyFont="1" applyFill="1" applyBorder="1" applyAlignment="1" applyProtection="1">
      <alignment horizontal="center"/>
      <protection locked="0"/>
    </xf>
    <xf numFmtId="0" fontId="33" fillId="3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8" fontId="16" fillId="0" borderId="0" xfId="2" applyNumberFormat="1" applyFont="1" applyFill="1" applyBorder="1" applyAlignment="1" applyProtection="1">
      <alignment horizontal="right"/>
    </xf>
    <xf numFmtId="0" fontId="17" fillId="0" borderId="2" xfId="0" applyFont="1" applyBorder="1" applyAlignment="1" applyProtection="1">
      <alignment horizontal="right"/>
    </xf>
    <xf numFmtId="0" fontId="13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2" fillId="4" borderId="9" xfId="0" applyFont="1" applyFill="1" applyBorder="1" applyAlignment="1" applyProtection="1">
      <alignment horizontal="center"/>
      <protection locked="0"/>
    </xf>
    <xf numFmtId="0" fontId="13" fillId="0" borderId="14" xfId="0" applyFont="1" applyBorder="1" applyAlignment="1" applyProtection="1">
      <alignment horizontal="center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165" fontId="13" fillId="0" borderId="0" xfId="0" applyNumberFormat="1" applyFont="1" applyBorder="1" applyAlignment="1" applyProtection="1">
      <alignment horizontal="center"/>
    </xf>
    <xf numFmtId="165" fontId="13" fillId="0" borderId="6" xfId="0" applyNumberFormat="1" applyFont="1" applyBorder="1" applyAlignment="1" applyProtection="1">
      <alignment horizontal="center"/>
    </xf>
    <xf numFmtId="0" fontId="21" fillId="0" borderId="34" xfId="0" applyFont="1" applyFill="1" applyBorder="1" applyAlignment="1" applyProtection="1">
      <alignment horizontal="center" vertical="center" wrapText="1"/>
    </xf>
    <xf numFmtId="0" fontId="21" fillId="0" borderId="35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33" fillId="3" borderId="0" xfId="0" applyFont="1" applyFill="1" applyBorder="1" applyAlignment="1" applyProtection="1">
      <alignment horizontal="center"/>
      <protection locked="0"/>
    </xf>
    <xf numFmtId="0" fontId="33" fillId="3" borderId="6" xfId="0" applyFont="1" applyFill="1" applyBorder="1" applyAlignment="1" applyProtection="1">
      <alignment horizontal="center"/>
      <protection locked="0"/>
    </xf>
    <xf numFmtId="0" fontId="21" fillId="0" borderId="7" xfId="0" applyFont="1" applyFill="1" applyBorder="1" applyAlignment="1" applyProtection="1">
      <alignment horizontal="center" vertical="center" wrapText="1"/>
    </xf>
    <xf numFmtId="0" fontId="32" fillId="3" borderId="7" xfId="0" applyFont="1" applyFill="1" applyBorder="1" applyAlignment="1" applyProtection="1">
      <alignment horizontal="center" vertical="center" wrapText="1"/>
    </xf>
    <xf numFmtId="0" fontId="32" fillId="10" borderId="19" xfId="0" applyFont="1" applyFill="1" applyBorder="1" applyAlignment="1" applyProtection="1">
      <alignment horizontal="center" vertical="center" wrapText="1"/>
    </xf>
    <xf numFmtId="168" fontId="18" fillId="0" borderId="2" xfId="2" applyNumberFormat="1" applyFont="1" applyFill="1" applyBorder="1" applyAlignment="1" applyProtection="1">
      <alignment horizontal="center"/>
      <protection locked="0"/>
    </xf>
    <xf numFmtId="0" fontId="32" fillId="0" borderId="9" xfId="0" applyFont="1" applyFill="1" applyBorder="1" applyAlignment="1" applyProtection="1">
      <alignment horizontal="center" vertical="center" wrapText="1"/>
    </xf>
    <xf numFmtId="0" fontId="32" fillId="0" borderId="36" xfId="0" applyFont="1" applyFill="1" applyBorder="1" applyAlignment="1" applyProtection="1">
      <alignment horizontal="center" vertical="center" wrapText="1"/>
    </xf>
    <xf numFmtId="0" fontId="0" fillId="3" borderId="14" xfId="0" applyFill="1" applyBorder="1" applyAlignment="1" applyProtection="1">
      <protection locked="0"/>
    </xf>
    <xf numFmtId="0" fontId="0" fillId="3" borderId="2" xfId="0" applyFill="1" applyBorder="1" applyAlignment="1" applyProtection="1">
      <protection locked="0"/>
    </xf>
    <xf numFmtId="168" fontId="16" fillId="0" borderId="2" xfId="2" applyNumberFormat="1" applyFont="1" applyFill="1" applyBorder="1" applyAlignment="1" applyProtection="1">
      <alignment horizontal="right"/>
    </xf>
    <xf numFmtId="0" fontId="32" fillId="3" borderId="6" xfId="0" applyFont="1" applyFill="1" applyBorder="1" applyAlignment="1" applyProtection="1">
      <alignment horizontal="center" vertical="center" wrapText="1"/>
    </xf>
    <xf numFmtId="165" fontId="13" fillId="0" borderId="3" xfId="0" quotePrefix="1" applyNumberFormat="1" applyFont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>
      <alignment wrapText="1"/>
    </xf>
    <xf numFmtId="0" fontId="14" fillId="0" borderId="15" xfId="0" applyFont="1" applyBorder="1" applyAlignment="1" applyProtection="1">
      <protection locked="0"/>
    </xf>
    <xf numFmtId="0" fontId="5" fillId="0" borderId="9" xfId="0" applyFont="1" applyBorder="1" applyAlignment="1" applyProtection="1">
      <alignment horizontal="center"/>
      <protection locked="0"/>
    </xf>
    <xf numFmtId="168" fontId="4" fillId="0" borderId="0" xfId="2" applyNumberFormat="1" applyFont="1" applyBorder="1" applyAlignment="1" applyProtection="1">
      <alignment horizontal="left" wrapText="1"/>
    </xf>
    <xf numFmtId="0" fontId="25" fillId="0" borderId="0" xfId="0" applyFont="1" applyBorder="1" applyAlignment="1">
      <alignment wrapText="1"/>
    </xf>
    <xf numFmtId="167" fontId="26" fillId="0" borderId="0" xfId="1" applyNumberFormat="1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wrapText="1"/>
    </xf>
    <xf numFmtId="41" fontId="3" fillId="0" borderId="0" xfId="1" applyNumberFormat="1" applyFont="1" applyFill="1" applyBorder="1" applyAlignment="1" applyProtection="1">
      <alignment horizontal="left" wrapText="1"/>
      <protection locked="0"/>
    </xf>
    <xf numFmtId="0" fontId="37" fillId="0" borderId="0" xfId="0" applyFont="1" applyBorder="1" applyAlignment="1">
      <alignment horizontal="left" wrapText="1"/>
    </xf>
    <xf numFmtId="168" fontId="4" fillId="12" borderId="12" xfId="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9" xfId="0" applyBorder="1" applyAlignment="1">
      <alignment wrapText="1"/>
    </xf>
    <xf numFmtId="0" fontId="23" fillId="10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wrapText="1"/>
    </xf>
    <xf numFmtId="0" fontId="0" fillId="0" borderId="19" xfId="0" applyBorder="1" applyAlignment="1" applyProtection="1">
      <alignment wrapText="1"/>
    </xf>
    <xf numFmtId="5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168" fontId="3" fillId="12" borderId="25" xfId="2" applyNumberFormat="1" applyFont="1" applyFill="1" applyBorder="1" applyAlignment="1" applyProtection="1">
      <alignment horizontal="center" vertical="top" wrapText="1"/>
    </xf>
    <xf numFmtId="0" fontId="37" fillId="12" borderId="25" xfId="0" applyFont="1" applyFill="1" applyBorder="1" applyAlignment="1" applyProtection="1">
      <alignment horizontal="center" vertical="top" wrapText="1"/>
    </xf>
    <xf numFmtId="0" fontId="43" fillId="12" borderId="25" xfId="0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37" fontId="4" fillId="2" borderId="3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23" fillId="9" borderId="12" xfId="0" applyFont="1" applyFill="1" applyBorder="1" applyAlignment="1" applyProtection="1">
      <alignment horizontal="center" vertical="center" wrapText="1"/>
    </xf>
    <xf numFmtId="0" fontId="26" fillId="10" borderId="10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wrapText="1"/>
    </xf>
    <xf numFmtId="5" fontId="4" fillId="2" borderId="21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14" borderId="12" xfId="0" applyFont="1" applyFill="1" applyBorder="1" applyAlignment="1" applyProtection="1">
      <alignment horizontal="center" vertical="center" wrapText="1"/>
    </xf>
    <xf numFmtId="0" fontId="38" fillId="7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37" fontId="3" fillId="2" borderId="13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wrapText="1"/>
    </xf>
    <xf numFmtId="0" fontId="4" fillId="16" borderId="10" xfId="0" applyFont="1" applyFill="1" applyBorder="1" applyAlignment="1" applyProtection="1">
      <alignment horizontal="center" vertical="center" wrapText="1"/>
    </xf>
    <xf numFmtId="0" fontId="4" fillId="14" borderId="10" xfId="0" applyFont="1" applyFill="1" applyBorder="1" applyAlignment="1" applyProtection="1">
      <alignment horizontal="center" vertical="center" wrapText="1"/>
    </xf>
    <xf numFmtId="44" fontId="4" fillId="10" borderId="10" xfId="2" applyFont="1" applyFill="1" applyBorder="1" applyAlignment="1" applyProtection="1">
      <alignment horizontal="center" vertical="center" wrapText="1"/>
    </xf>
    <xf numFmtId="0" fontId="0" fillId="10" borderId="10" xfId="0" applyFill="1" applyBorder="1" applyAlignment="1">
      <alignment wrapText="1"/>
    </xf>
    <xf numFmtId="0" fontId="4" fillId="16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/>
    <xf numFmtId="0" fontId="3" fillId="4" borderId="30" xfId="0" applyFont="1" applyFill="1" applyBorder="1" applyAlignment="1" applyProtection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28" fillId="7" borderId="1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 applyProtection="1">
      <alignment horizontal="center" vertical="center" wrapText="1"/>
    </xf>
    <xf numFmtId="0" fontId="42" fillId="0" borderId="0" xfId="0" applyFont="1" applyAlignment="1">
      <alignment horizontal="center" wrapText="1"/>
    </xf>
    <xf numFmtId="0" fontId="42" fillId="0" borderId="33" xfId="0" applyFont="1" applyBorder="1" applyAlignment="1">
      <alignment horizontal="center" wrapText="1"/>
    </xf>
    <xf numFmtId="0" fontId="42" fillId="0" borderId="14" xfId="0" quotePrefix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3" xfId="0" applyBorder="1" applyAlignment="1">
      <alignment wrapText="1"/>
    </xf>
  </cellXfs>
  <cellStyles count="7">
    <cellStyle name="Comma" xfId="1" builtinId="3"/>
    <cellStyle name="Currency" xfId="2" builtinId="4"/>
    <cellStyle name="Normal" xfId="0" builtinId="0"/>
    <cellStyle name="Normal_FINANCIALS" xfId="3"/>
    <cellStyle name="Normal_Sheet1" xfId="4"/>
    <cellStyle name="Normal_Sheet4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37</xdr:row>
      <xdr:rowOff>38100</xdr:rowOff>
    </xdr:from>
    <xdr:to>
      <xdr:col>4</xdr:col>
      <xdr:colOff>619125</xdr:colOff>
      <xdr:row>41</xdr:row>
      <xdr:rowOff>85725</xdr:rowOff>
    </xdr:to>
    <xdr:pic>
      <xdr:nvPicPr>
        <xdr:cNvPr id="3152" name="Picture 12" descr="Intecar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705600"/>
          <a:ext cx="1876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0857" name="AutoShape 1"/>
        <xdr:cNvSpPr>
          <a:spLocks noChangeArrowheads="1"/>
        </xdr:cNvSpPr>
      </xdr:nvSpPr>
      <xdr:spPr bwMode="auto">
        <a:xfrm>
          <a:off x="172307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0858" name="AutoShape 2"/>
        <xdr:cNvSpPr>
          <a:spLocks noChangeArrowheads="1"/>
        </xdr:cNvSpPr>
      </xdr:nvSpPr>
      <xdr:spPr bwMode="auto">
        <a:xfrm rot="10800000">
          <a:off x="211836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97</xdr:row>
      <xdr:rowOff>228600</xdr:rowOff>
    </xdr:from>
    <xdr:to>
      <xdr:col>15</xdr:col>
      <xdr:colOff>1447800</xdr:colOff>
      <xdr:row>99</xdr:row>
      <xdr:rowOff>219075</xdr:rowOff>
    </xdr:to>
    <xdr:sp macro="" textlink="">
      <xdr:nvSpPr>
        <xdr:cNvPr id="25737" name="AutoShape 1"/>
        <xdr:cNvSpPr>
          <a:spLocks noChangeArrowheads="1"/>
        </xdr:cNvSpPr>
      </xdr:nvSpPr>
      <xdr:spPr bwMode="auto">
        <a:xfrm>
          <a:off x="167925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97</xdr:row>
      <xdr:rowOff>171450</xdr:rowOff>
    </xdr:from>
    <xdr:to>
      <xdr:col>20</xdr:col>
      <xdr:colOff>381000</xdr:colOff>
      <xdr:row>100</xdr:row>
      <xdr:rowOff>9525</xdr:rowOff>
    </xdr:to>
    <xdr:sp macro="" textlink="">
      <xdr:nvSpPr>
        <xdr:cNvPr id="25738" name="AutoShape 2"/>
        <xdr:cNvSpPr>
          <a:spLocks noChangeArrowheads="1"/>
        </xdr:cNvSpPr>
      </xdr:nvSpPr>
      <xdr:spPr bwMode="auto">
        <a:xfrm rot="10800000">
          <a:off x="207454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530</xdr:row>
      <xdr:rowOff>228600</xdr:rowOff>
    </xdr:from>
    <xdr:to>
      <xdr:col>15</xdr:col>
      <xdr:colOff>1447800</xdr:colOff>
      <xdr:row>532</xdr:row>
      <xdr:rowOff>219075</xdr:rowOff>
    </xdr:to>
    <xdr:sp macro="" textlink="">
      <xdr:nvSpPr>
        <xdr:cNvPr id="33929" name="AutoShape 1"/>
        <xdr:cNvSpPr>
          <a:spLocks noChangeArrowheads="1"/>
        </xdr:cNvSpPr>
      </xdr:nvSpPr>
      <xdr:spPr bwMode="auto">
        <a:xfrm>
          <a:off x="168687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530</xdr:row>
      <xdr:rowOff>171450</xdr:rowOff>
    </xdr:from>
    <xdr:to>
      <xdr:col>20</xdr:col>
      <xdr:colOff>381000</xdr:colOff>
      <xdr:row>533</xdr:row>
      <xdr:rowOff>9525</xdr:rowOff>
    </xdr:to>
    <xdr:sp macro="" textlink="">
      <xdr:nvSpPr>
        <xdr:cNvPr id="33930" name="AutoShape 2"/>
        <xdr:cNvSpPr>
          <a:spLocks noChangeArrowheads="1"/>
        </xdr:cNvSpPr>
      </xdr:nvSpPr>
      <xdr:spPr bwMode="auto">
        <a:xfrm rot="10800000">
          <a:off x="208216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62</xdr:row>
      <xdr:rowOff>228600</xdr:rowOff>
    </xdr:from>
    <xdr:to>
      <xdr:col>15</xdr:col>
      <xdr:colOff>1447800</xdr:colOff>
      <xdr:row>64</xdr:row>
      <xdr:rowOff>219075</xdr:rowOff>
    </xdr:to>
    <xdr:sp macro="" textlink="">
      <xdr:nvSpPr>
        <xdr:cNvPr id="24714" name="AutoShape 1"/>
        <xdr:cNvSpPr>
          <a:spLocks noChangeArrowheads="1"/>
        </xdr:cNvSpPr>
      </xdr:nvSpPr>
      <xdr:spPr bwMode="auto">
        <a:xfrm>
          <a:off x="168116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62</xdr:row>
      <xdr:rowOff>171450</xdr:rowOff>
    </xdr:from>
    <xdr:to>
      <xdr:col>20</xdr:col>
      <xdr:colOff>381000</xdr:colOff>
      <xdr:row>65</xdr:row>
      <xdr:rowOff>9525</xdr:rowOff>
    </xdr:to>
    <xdr:sp macro="" textlink="">
      <xdr:nvSpPr>
        <xdr:cNvPr id="24715" name="AutoShape 3"/>
        <xdr:cNvSpPr>
          <a:spLocks noChangeArrowheads="1"/>
        </xdr:cNvSpPr>
      </xdr:nvSpPr>
      <xdr:spPr bwMode="auto">
        <a:xfrm rot="10800000">
          <a:off x="207645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7001" name="AutoShape 1"/>
        <xdr:cNvSpPr>
          <a:spLocks noChangeArrowheads="1"/>
        </xdr:cNvSpPr>
      </xdr:nvSpPr>
      <xdr:spPr bwMode="auto">
        <a:xfrm>
          <a:off x="167735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7002" name="AutoShape 2"/>
        <xdr:cNvSpPr>
          <a:spLocks noChangeArrowheads="1"/>
        </xdr:cNvSpPr>
      </xdr:nvSpPr>
      <xdr:spPr bwMode="auto">
        <a:xfrm rot="10800000">
          <a:off x="207264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85</xdr:row>
      <xdr:rowOff>228600</xdr:rowOff>
    </xdr:from>
    <xdr:to>
      <xdr:col>15</xdr:col>
      <xdr:colOff>1447800</xdr:colOff>
      <xdr:row>87</xdr:row>
      <xdr:rowOff>219075</xdr:rowOff>
    </xdr:to>
    <xdr:sp macro="" textlink="">
      <xdr:nvSpPr>
        <xdr:cNvPr id="22665" name="AutoShape 1"/>
        <xdr:cNvSpPr>
          <a:spLocks noChangeArrowheads="1"/>
        </xdr:cNvSpPr>
      </xdr:nvSpPr>
      <xdr:spPr bwMode="auto">
        <a:xfrm>
          <a:off x="16659225" y="13335000"/>
          <a:ext cx="13144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85</xdr:row>
      <xdr:rowOff>171450</xdr:rowOff>
    </xdr:from>
    <xdr:to>
      <xdr:col>20</xdr:col>
      <xdr:colOff>381000</xdr:colOff>
      <xdr:row>88</xdr:row>
      <xdr:rowOff>9525</xdr:rowOff>
    </xdr:to>
    <xdr:sp macro="" textlink="">
      <xdr:nvSpPr>
        <xdr:cNvPr id="22666" name="AutoShape 2"/>
        <xdr:cNvSpPr>
          <a:spLocks noChangeArrowheads="1"/>
        </xdr:cNvSpPr>
      </xdr:nvSpPr>
      <xdr:spPr bwMode="auto">
        <a:xfrm rot="10800000">
          <a:off x="21383625" y="13277850"/>
          <a:ext cx="1200150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0</xdr:rowOff>
    </xdr:from>
    <xdr:to>
      <xdr:col>3</xdr:col>
      <xdr:colOff>1876425</xdr:colOff>
      <xdr:row>3</xdr:row>
      <xdr:rowOff>9525</xdr:rowOff>
    </xdr:to>
    <xdr:pic>
      <xdr:nvPicPr>
        <xdr:cNvPr id="7268" name="Picture 32" descr="Intecar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5717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5977" name="AutoShape 1"/>
        <xdr:cNvSpPr>
          <a:spLocks noChangeArrowheads="1"/>
        </xdr:cNvSpPr>
      </xdr:nvSpPr>
      <xdr:spPr bwMode="auto">
        <a:xfrm>
          <a:off x="168687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5978" name="AutoShape 2"/>
        <xdr:cNvSpPr>
          <a:spLocks noChangeArrowheads="1"/>
        </xdr:cNvSpPr>
      </xdr:nvSpPr>
      <xdr:spPr bwMode="auto">
        <a:xfrm rot="10800000">
          <a:off x="208216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4953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4954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2905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2906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9833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9834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1881" name="AutoShape 1"/>
        <xdr:cNvSpPr>
          <a:spLocks noChangeArrowheads="1"/>
        </xdr:cNvSpPr>
      </xdr:nvSpPr>
      <xdr:spPr bwMode="auto">
        <a:xfrm>
          <a:off x="167544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1882" name="AutoShape 2"/>
        <xdr:cNvSpPr>
          <a:spLocks noChangeArrowheads="1"/>
        </xdr:cNvSpPr>
      </xdr:nvSpPr>
      <xdr:spPr bwMode="auto">
        <a:xfrm rot="10800000">
          <a:off x="207073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8809" name="AutoShape 1"/>
        <xdr:cNvSpPr>
          <a:spLocks noChangeArrowheads="1"/>
        </xdr:cNvSpPr>
      </xdr:nvSpPr>
      <xdr:spPr bwMode="auto">
        <a:xfrm>
          <a:off x="172307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8810" name="AutoShape 2"/>
        <xdr:cNvSpPr>
          <a:spLocks noChangeArrowheads="1"/>
        </xdr:cNvSpPr>
      </xdr:nvSpPr>
      <xdr:spPr bwMode="auto">
        <a:xfrm rot="10800000">
          <a:off x="211836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7785" name="AutoShape 1"/>
        <xdr:cNvSpPr>
          <a:spLocks noChangeArrowheads="1"/>
        </xdr:cNvSpPr>
      </xdr:nvSpPr>
      <xdr:spPr bwMode="auto">
        <a:xfrm>
          <a:off x="16859250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7786" name="AutoShape 2"/>
        <xdr:cNvSpPr>
          <a:spLocks noChangeArrowheads="1"/>
        </xdr:cNvSpPr>
      </xdr:nvSpPr>
      <xdr:spPr bwMode="auto">
        <a:xfrm rot="10800000">
          <a:off x="20812125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6761" name="AutoShape 1"/>
        <xdr:cNvSpPr>
          <a:spLocks noChangeArrowheads="1"/>
        </xdr:cNvSpPr>
      </xdr:nvSpPr>
      <xdr:spPr bwMode="auto">
        <a:xfrm>
          <a:off x="169068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6762" name="AutoShape 2"/>
        <xdr:cNvSpPr>
          <a:spLocks noChangeArrowheads="1"/>
        </xdr:cNvSpPr>
      </xdr:nvSpPr>
      <xdr:spPr bwMode="auto">
        <a:xfrm rot="10800000">
          <a:off x="208597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G36"/>
  <sheetViews>
    <sheetView tabSelected="1" workbookViewId="0">
      <selection activeCell="A22" sqref="A22:G22"/>
    </sheetView>
  </sheetViews>
  <sheetFormatPr defaultRowHeight="12.75"/>
  <cols>
    <col min="1" max="7" width="9.7109375" customWidth="1"/>
  </cols>
  <sheetData>
    <row r="1" spans="1:7" ht="18.95" customHeight="1">
      <c r="A1" s="315" t="s">
        <v>24</v>
      </c>
      <c r="B1" s="316"/>
      <c r="C1" s="316"/>
      <c r="D1" s="316"/>
      <c r="E1" s="316"/>
      <c r="F1" s="316"/>
      <c r="G1" s="316"/>
    </row>
    <row r="2" spans="1:7" ht="18.95" customHeight="1">
      <c r="A2" s="316"/>
      <c r="B2" s="316"/>
      <c r="C2" s="316"/>
      <c r="D2" s="316"/>
      <c r="E2" s="316"/>
      <c r="F2" s="316"/>
      <c r="G2" s="316"/>
    </row>
    <row r="3" spans="1:7" ht="9.9499999999999993" customHeight="1">
      <c r="A3" s="1"/>
      <c r="B3" s="1"/>
      <c r="C3" s="1"/>
      <c r="D3" s="1"/>
      <c r="E3" s="1"/>
      <c r="F3" s="1"/>
      <c r="G3" s="1"/>
    </row>
    <row r="4" spans="1:7" s="3" customFormat="1" ht="16.5" customHeight="1" thickBot="1">
      <c r="A4" s="321" t="s">
        <v>232</v>
      </c>
      <c r="B4" s="321"/>
      <c r="C4" s="321"/>
      <c r="D4" s="321"/>
      <c r="E4" s="321"/>
      <c r="F4" s="321"/>
      <c r="G4" s="321"/>
    </row>
    <row r="5" spans="1:7" s="3" customFormat="1" ht="15.75">
      <c r="A5" s="6" t="s">
        <v>25</v>
      </c>
      <c r="B5" s="6"/>
      <c r="C5" s="6"/>
      <c r="D5" s="6"/>
      <c r="E5" s="6"/>
      <c r="F5" s="6"/>
      <c r="G5" s="6"/>
    </row>
    <row r="6" spans="1:7" s="3" customFormat="1" ht="9.9499999999999993" customHeight="1">
      <c r="A6" s="18"/>
      <c r="B6" s="18"/>
      <c r="C6" s="18"/>
      <c r="D6" s="18"/>
      <c r="E6" s="18"/>
      <c r="F6" s="18"/>
      <c r="G6" s="18"/>
    </row>
    <row r="7" spans="1:7" s="3" customFormat="1" ht="16.5" thickBot="1">
      <c r="A7" s="320">
        <v>423</v>
      </c>
      <c r="B7" s="320"/>
      <c r="C7" s="320"/>
      <c r="D7" s="320"/>
      <c r="E7" s="320"/>
      <c r="F7" s="320"/>
      <c r="G7" s="320"/>
    </row>
    <row r="8" spans="1:7" s="3" customFormat="1" ht="15.75">
      <c r="A8" s="6" t="s">
        <v>26</v>
      </c>
      <c r="B8" s="6"/>
      <c r="C8" s="6"/>
      <c r="D8" s="6"/>
      <c r="E8" s="6"/>
      <c r="F8" s="6"/>
      <c r="G8" s="6"/>
    </row>
    <row r="9" spans="1:7" s="3" customFormat="1" ht="9.9499999999999993" customHeight="1">
      <c r="A9" s="18"/>
      <c r="B9" s="18"/>
      <c r="C9" s="18"/>
      <c r="D9" s="18"/>
      <c r="E9" s="18"/>
      <c r="F9" s="18"/>
      <c r="G9" s="18"/>
    </row>
    <row r="10" spans="1:7" s="3" customFormat="1" ht="16.5" thickBot="1">
      <c r="A10" s="323">
        <v>42736</v>
      </c>
      <c r="B10" s="323"/>
      <c r="C10" s="323"/>
      <c r="D10" s="9"/>
      <c r="E10" s="323">
        <v>42825</v>
      </c>
      <c r="F10" s="323"/>
      <c r="G10" s="323"/>
    </row>
    <row r="11" spans="1:7" s="3" customFormat="1" ht="15.75">
      <c r="A11" s="19" t="s">
        <v>27</v>
      </c>
      <c r="B11" s="6"/>
      <c r="C11" s="6"/>
      <c r="D11" s="6"/>
      <c r="E11" s="19" t="s">
        <v>28</v>
      </c>
      <c r="F11" s="6"/>
      <c r="G11" s="6"/>
    </row>
    <row r="12" spans="1:7" s="3" customFormat="1" ht="9.9499999999999993" customHeight="1">
      <c r="A12" s="18"/>
      <c r="B12" s="18"/>
      <c r="C12" s="18"/>
      <c r="D12" s="18"/>
      <c r="E12" s="18"/>
      <c r="F12" s="18"/>
      <c r="G12" s="18"/>
    </row>
    <row r="13" spans="1:7" s="3" customFormat="1" ht="16.5" thickBot="1">
      <c r="A13" s="322" t="s">
        <v>2167</v>
      </c>
      <c r="B13" s="322"/>
      <c r="C13" s="322"/>
      <c r="D13" s="322"/>
      <c r="E13" s="322"/>
      <c r="F13" s="322"/>
      <c r="G13" s="322"/>
    </row>
    <row r="14" spans="1:7" s="3" customFormat="1" ht="15.75">
      <c r="A14" s="6" t="s">
        <v>29</v>
      </c>
      <c r="B14" s="6"/>
      <c r="C14" s="6"/>
      <c r="D14" s="6"/>
      <c r="E14" s="6"/>
      <c r="F14" s="6"/>
      <c r="G14" s="6"/>
    </row>
    <row r="15" spans="1:7" s="3" customFormat="1" ht="9.9499999999999993" customHeight="1">
      <c r="A15" s="18"/>
      <c r="B15" s="18"/>
      <c r="C15" s="18"/>
      <c r="D15" s="18"/>
      <c r="E15" s="18"/>
      <c r="F15" s="18"/>
      <c r="G15" s="18"/>
    </row>
    <row r="16" spans="1:7" s="3" customFormat="1" ht="16.5" thickBot="1">
      <c r="A16" s="322" t="s">
        <v>2168</v>
      </c>
      <c r="B16" s="322"/>
      <c r="C16" s="322"/>
      <c r="D16" s="322"/>
      <c r="E16" s="322"/>
      <c r="F16" s="322"/>
      <c r="G16" s="322"/>
    </row>
    <row r="17" spans="1:7" s="3" customFormat="1" ht="15.75">
      <c r="A17" s="6" t="s">
        <v>30</v>
      </c>
      <c r="B17" s="6"/>
      <c r="C17" s="6"/>
      <c r="D17" s="6"/>
      <c r="E17" s="6"/>
      <c r="F17" s="6"/>
      <c r="G17" s="6"/>
    </row>
    <row r="18" spans="1:7" ht="9.9499999999999993" customHeight="1">
      <c r="A18" s="1"/>
      <c r="B18" s="1"/>
      <c r="C18" s="1"/>
      <c r="D18" s="1"/>
      <c r="E18" s="1"/>
      <c r="F18" s="1"/>
      <c r="G18" s="1"/>
    </row>
    <row r="19" spans="1:7" s="5" customFormat="1" ht="16.5" thickBot="1">
      <c r="A19" s="317" t="s">
        <v>2169</v>
      </c>
      <c r="B19" s="317"/>
      <c r="C19" s="317"/>
      <c r="D19" s="317"/>
      <c r="E19" s="317"/>
      <c r="F19" s="317"/>
      <c r="G19" s="317"/>
    </row>
    <row r="20" spans="1:7" s="3" customFormat="1" ht="15.75">
      <c r="A20" s="6" t="s">
        <v>31</v>
      </c>
      <c r="B20" s="6"/>
      <c r="C20" s="6"/>
      <c r="D20" s="6"/>
      <c r="E20" s="6"/>
      <c r="F20" s="6"/>
      <c r="G20" s="6"/>
    </row>
    <row r="21" spans="1:7" s="5" customFormat="1" ht="9.9499999999999993" customHeight="1">
      <c r="A21" s="4"/>
      <c r="B21" s="4"/>
      <c r="C21" s="4"/>
      <c r="D21" s="4"/>
      <c r="E21" s="4"/>
      <c r="F21" s="4"/>
      <c r="G21" s="4"/>
    </row>
    <row r="22" spans="1:7" s="5" customFormat="1" ht="16.5" thickBot="1">
      <c r="A22" s="317" t="s">
        <v>2170</v>
      </c>
      <c r="B22" s="317"/>
      <c r="C22" s="317"/>
      <c r="D22" s="317"/>
      <c r="E22" s="317"/>
      <c r="F22" s="317"/>
      <c r="G22" s="317"/>
    </row>
    <row r="23" spans="1:7" s="3" customFormat="1" ht="15.75">
      <c r="A23" s="6" t="s">
        <v>32</v>
      </c>
      <c r="B23" s="6"/>
      <c r="C23" s="6"/>
      <c r="D23" s="6"/>
      <c r="E23" s="6"/>
      <c r="F23" s="6"/>
      <c r="G23" s="6"/>
    </row>
    <row r="24" spans="1:7" s="5" customFormat="1" ht="9.9499999999999993" customHeight="1" thickBot="1">
      <c r="A24" s="272"/>
      <c r="B24" s="7"/>
      <c r="C24" s="7"/>
      <c r="D24" s="7"/>
      <c r="E24" s="7"/>
      <c r="F24" s="7"/>
      <c r="G24" s="7"/>
    </row>
    <row r="25" spans="1:7" s="5" customFormat="1" ht="16.5" thickBot="1">
      <c r="A25" s="318" t="s">
        <v>130</v>
      </c>
      <c r="B25" s="318"/>
      <c r="C25" s="319"/>
      <c r="D25" s="319"/>
      <c r="E25" s="319"/>
      <c r="F25" s="318"/>
      <c r="G25" s="318"/>
    </row>
    <row r="26" spans="1:7" s="3" customFormat="1" ht="16.5" thickBot="1">
      <c r="A26" s="6"/>
      <c r="B26" s="127"/>
      <c r="C26" s="313">
        <f>+FINANCIALS!L64</f>
        <v>10492255.471712001</v>
      </c>
      <c r="D26" s="314"/>
      <c r="E26" s="314"/>
      <c r="F26" s="127"/>
      <c r="G26" s="127"/>
    </row>
    <row r="27" spans="1:7" s="3" customFormat="1" ht="16.5" thickTop="1">
      <c r="A27" s="6"/>
      <c r="B27" s="6"/>
      <c r="C27" s="6"/>
      <c r="D27" s="6"/>
      <c r="E27" s="6"/>
      <c r="F27" s="6"/>
      <c r="G27" s="6"/>
    </row>
    <row r="28" spans="1:7" s="5" customFormat="1" ht="16.5" thickBot="1">
      <c r="A28" s="7"/>
      <c r="B28" s="7"/>
      <c r="C28" s="7"/>
      <c r="D28" s="7"/>
      <c r="E28" s="7"/>
      <c r="F28" s="7"/>
      <c r="G28" s="7"/>
    </row>
    <row r="29" spans="1:7" s="8" customFormat="1" ht="15.75">
      <c r="A29" s="6" t="s">
        <v>33</v>
      </c>
      <c r="B29" s="6"/>
      <c r="C29" s="6"/>
      <c r="D29" s="6"/>
      <c r="E29" s="6"/>
      <c r="F29" s="6"/>
      <c r="G29" s="6"/>
    </row>
    <row r="30" spans="1:7" s="8" customFormat="1">
      <c r="A30" s="21" t="s">
        <v>34</v>
      </c>
      <c r="B30" s="21"/>
      <c r="C30" s="21"/>
      <c r="D30" s="21"/>
      <c r="E30" s="21"/>
      <c r="F30" s="21"/>
      <c r="G30" s="21"/>
    </row>
    <row r="31" spans="1:7">
      <c r="A31" s="22" t="s">
        <v>35</v>
      </c>
      <c r="B31" s="23"/>
      <c r="C31" s="23"/>
      <c r="D31" s="23"/>
      <c r="E31" s="23"/>
      <c r="F31" s="23"/>
      <c r="G31" s="23"/>
    </row>
    <row r="32" spans="1:7">
      <c r="A32" s="22" t="s">
        <v>36</v>
      </c>
      <c r="B32" s="24"/>
      <c r="C32" s="24"/>
      <c r="D32" s="24"/>
      <c r="E32" s="24"/>
      <c r="F32" s="24"/>
      <c r="G32" s="24"/>
    </row>
    <row r="33" spans="1:7">
      <c r="A33" s="24" t="s">
        <v>37</v>
      </c>
      <c r="B33" s="24"/>
      <c r="C33" s="24"/>
      <c r="D33" s="24"/>
      <c r="E33" s="24"/>
      <c r="F33" s="24"/>
      <c r="G33" s="24"/>
    </row>
    <row r="34" spans="1:7">
      <c r="A34" s="24" t="s">
        <v>92</v>
      </c>
      <c r="B34" s="24"/>
      <c r="C34" s="24"/>
      <c r="D34" s="24"/>
      <c r="E34" s="24"/>
      <c r="F34" s="24"/>
      <c r="G34" s="24"/>
    </row>
    <row r="35" spans="1:7">
      <c r="A35" s="24" t="s">
        <v>103</v>
      </c>
      <c r="B35" s="24"/>
      <c r="C35" s="24"/>
      <c r="D35" s="24"/>
      <c r="E35" s="24"/>
      <c r="F35" s="24"/>
      <c r="G35" s="24"/>
    </row>
    <row r="36" spans="1:7">
      <c r="A36" s="24" t="s">
        <v>104</v>
      </c>
    </row>
  </sheetData>
  <mergeCells count="11"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honeticPr fontId="0" type="noConversion"/>
  <printOptions horizontalCentered="1"/>
  <pageMargins left="0.25" right="0.2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W94"/>
  <sheetViews>
    <sheetView topLeftCell="D28" zoomScale="75" zoomScaleNormal="75" workbookViewId="0">
      <selection activeCell="Q53" sqref="Q53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23.28515625" style="1" bestFit="1" customWidth="1"/>
    <col min="5" max="5" width="13.42578125" style="1" customWidth="1"/>
    <col min="6" max="6" width="12.8554687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79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559</v>
      </c>
      <c r="C8" s="306" t="s">
        <v>560</v>
      </c>
      <c r="D8" s="306" t="s">
        <v>561</v>
      </c>
      <c r="E8" s="306" t="s">
        <v>562</v>
      </c>
      <c r="F8" s="306" t="s">
        <v>264</v>
      </c>
      <c r="G8" s="308">
        <v>9633.86</v>
      </c>
      <c r="H8" s="275">
        <f>G8*0.0765</f>
        <v>736.99029000000007</v>
      </c>
      <c r="I8" s="275">
        <f>G8*0.1827</f>
        <v>1760.1062220000001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27" si="0">SUM(G8:P8)</f>
        <v>14208.956512000001</v>
      </c>
      <c r="R8" s="277">
        <v>443</v>
      </c>
      <c r="S8" s="278"/>
      <c r="T8" s="278"/>
      <c r="U8" s="278"/>
      <c r="V8" s="278"/>
      <c r="W8" s="279">
        <f>+Q8-R8</f>
        <v>13765.956512000001</v>
      </c>
    </row>
    <row r="9" spans="1:23" ht="20.100000000000001" customHeight="1">
      <c r="A9" s="42">
        <f t="shared" ref="A9:A52" si="1">1+A8</f>
        <v>2</v>
      </c>
      <c r="B9" s="306" t="s">
        <v>563</v>
      </c>
      <c r="C9" s="306" t="s">
        <v>564</v>
      </c>
      <c r="D9" s="306" t="s">
        <v>561</v>
      </c>
      <c r="E9" s="306" t="s">
        <v>565</v>
      </c>
      <c r="F9" s="306" t="s">
        <v>532</v>
      </c>
      <c r="G9" s="308">
        <v>10484.620000000001</v>
      </c>
      <c r="H9" s="275">
        <f t="shared" ref="H9:H27" si="2">G9*0.0765</f>
        <v>802.07343000000003</v>
      </c>
      <c r="I9" s="275">
        <f t="shared" ref="I9:I27" si="3">G9*0.1827</f>
        <v>1915.5400740000002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15280.233504000002</v>
      </c>
      <c r="R9" s="277">
        <v>443</v>
      </c>
      <c r="S9" s="278"/>
      <c r="T9" s="278"/>
      <c r="U9" s="278"/>
      <c r="V9" s="278"/>
      <c r="W9" s="279">
        <f t="shared" ref="W9:W52" si="4">+Q9-R9</f>
        <v>14837.233504000002</v>
      </c>
    </row>
    <row r="10" spans="1:23" ht="20.100000000000001" customHeight="1">
      <c r="A10" s="42">
        <f t="shared" si="1"/>
        <v>3</v>
      </c>
      <c r="B10" s="306" t="s">
        <v>566</v>
      </c>
      <c r="C10" s="306" t="s">
        <v>567</v>
      </c>
      <c r="D10" s="306" t="s">
        <v>561</v>
      </c>
      <c r="E10" s="306" t="s">
        <v>568</v>
      </c>
      <c r="F10" s="306" t="s">
        <v>281</v>
      </c>
      <c r="G10" s="308">
        <v>10484.620000000001</v>
      </c>
      <c r="H10" s="275">
        <f t="shared" si="2"/>
        <v>802.07343000000003</v>
      </c>
      <c r="I10" s="275">
        <f t="shared" si="3"/>
        <v>1915.5400740000002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15280.233504000002</v>
      </c>
      <c r="R10" s="277">
        <v>443</v>
      </c>
      <c r="S10" s="278"/>
      <c r="T10" s="278"/>
      <c r="U10" s="278"/>
      <c r="V10" s="278"/>
      <c r="W10" s="279">
        <f t="shared" si="4"/>
        <v>14837.233504000002</v>
      </c>
    </row>
    <row r="11" spans="1:23" s="2" customFormat="1" ht="20.100000000000001" customHeight="1">
      <c r="A11" s="42">
        <f t="shared" si="1"/>
        <v>4</v>
      </c>
      <c r="B11" s="306" t="s">
        <v>569</v>
      </c>
      <c r="C11" s="306" t="s">
        <v>570</v>
      </c>
      <c r="D11" s="306" t="s">
        <v>561</v>
      </c>
      <c r="E11" s="306" t="s">
        <v>571</v>
      </c>
      <c r="F11" s="306" t="s">
        <v>237</v>
      </c>
      <c r="G11" s="308">
        <v>8156.9</v>
      </c>
      <c r="H11" s="275">
        <f t="shared" si="2"/>
        <v>624.00284999999997</v>
      </c>
      <c r="I11" s="275">
        <f t="shared" si="3"/>
        <v>1490.2656299999999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12349.16848</v>
      </c>
      <c r="R11" s="277">
        <v>443</v>
      </c>
      <c r="S11" s="282"/>
      <c r="T11" s="282"/>
      <c r="U11" s="282"/>
      <c r="V11" s="282"/>
      <c r="W11" s="279">
        <f t="shared" si="4"/>
        <v>11906.16848</v>
      </c>
    </row>
    <row r="12" spans="1:23" s="2" customFormat="1" ht="20.100000000000001" customHeight="1">
      <c r="A12" s="42">
        <f t="shared" si="1"/>
        <v>5</v>
      </c>
      <c r="B12" s="306" t="s">
        <v>572</v>
      </c>
      <c r="C12" s="306" t="s">
        <v>521</v>
      </c>
      <c r="D12" s="306" t="s">
        <v>561</v>
      </c>
      <c r="E12" s="306" t="s">
        <v>573</v>
      </c>
      <c r="F12" s="306" t="s">
        <v>281</v>
      </c>
      <c r="G12" s="308">
        <v>5000.6099999999997</v>
      </c>
      <c r="H12" s="275">
        <f t="shared" si="2"/>
        <v>382.54666499999996</v>
      </c>
      <c r="I12" s="275">
        <f t="shared" si="3"/>
        <v>913.611447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8374.7681119999997</v>
      </c>
      <c r="R12" s="277">
        <v>443</v>
      </c>
      <c r="S12" s="282"/>
      <c r="T12" s="282"/>
      <c r="U12" s="282"/>
      <c r="V12" s="282"/>
      <c r="W12" s="279">
        <f t="shared" si="4"/>
        <v>7931.7681119999997</v>
      </c>
    </row>
    <row r="13" spans="1:23" s="2" customFormat="1" ht="20.100000000000001" customHeight="1">
      <c r="A13" s="42">
        <f t="shared" si="1"/>
        <v>6</v>
      </c>
      <c r="B13" s="306" t="s">
        <v>574</v>
      </c>
      <c r="C13" s="306" t="s">
        <v>575</v>
      </c>
      <c r="D13" s="306" t="s">
        <v>561</v>
      </c>
      <c r="E13" s="306" t="s">
        <v>576</v>
      </c>
      <c r="F13" s="306" t="s">
        <v>264</v>
      </c>
      <c r="G13" s="308">
        <v>10424.16</v>
      </c>
      <c r="H13" s="275">
        <f t="shared" si="2"/>
        <v>797.44823999999994</v>
      </c>
      <c r="I13" s="275">
        <f t="shared" si="3"/>
        <v>1904.4940320000001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15204.102272</v>
      </c>
      <c r="R13" s="277">
        <v>443</v>
      </c>
      <c r="S13" s="282"/>
      <c r="T13" s="282"/>
      <c r="U13" s="282"/>
      <c r="V13" s="282"/>
      <c r="W13" s="279">
        <f t="shared" si="4"/>
        <v>14761.102272</v>
      </c>
    </row>
    <row r="14" spans="1:23" s="2" customFormat="1" ht="20.100000000000001" customHeight="1">
      <c r="A14" s="42">
        <f t="shared" si="1"/>
        <v>7</v>
      </c>
      <c r="B14" s="306" t="s">
        <v>577</v>
      </c>
      <c r="C14" s="306" t="s">
        <v>578</v>
      </c>
      <c r="D14" s="306" t="s">
        <v>561</v>
      </c>
      <c r="E14" s="306" t="s">
        <v>579</v>
      </c>
      <c r="F14" s="306" t="s">
        <v>237</v>
      </c>
      <c r="G14" s="308">
        <v>9486.1299999999992</v>
      </c>
      <c r="H14" s="275">
        <f t="shared" si="2"/>
        <v>725.68894499999988</v>
      </c>
      <c r="I14" s="275">
        <f t="shared" si="3"/>
        <v>1733.1159509999998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0"/>
        <v>14022.934895999999</v>
      </c>
      <c r="R14" s="277">
        <v>443</v>
      </c>
      <c r="S14" s="282"/>
      <c r="T14" s="282"/>
      <c r="U14" s="282"/>
      <c r="V14" s="282"/>
      <c r="W14" s="279">
        <f t="shared" si="4"/>
        <v>13579.934895999999</v>
      </c>
    </row>
    <row r="15" spans="1:23" s="2" customFormat="1" ht="20.100000000000001" customHeight="1">
      <c r="A15" s="42">
        <f t="shared" si="1"/>
        <v>8</v>
      </c>
      <c r="B15" s="306" t="s">
        <v>580</v>
      </c>
      <c r="C15" s="306" t="s">
        <v>581</v>
      </c>
      <c r="D15" s="306" t="s">
        <v>561</v>
      </c>
      <c r="E15" s="306" t="s">
        <v>582</v>
      </c>
      <c r="F15" s="306" t="s">
        <v>260</v>
      </c>
      <c r="G15" s="308">
        <v>10253.86</v>
      </c>
      <c r="H15" s="275">
        <f t="shared" si="2"/>
        <v>784.42029000000002</v>
      </c>
      <c r="I15" s="275">
        <f t="shared" si="3"/>
        <v>1873.3802220000002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27"/>
      <c r="P15" s="227"/>
      <c r="Q15" s="276">
        <f t="shared" si="0"/>
        <v>14989.660512</v>
      </c>
      <c r="R15" s="277">
        <v>443</v>
      </c>
      <c r="S15" s="282"/>
      <c r="T15" s="282"/>
      <c r="U15" s="282"/>
      <c r="V15" s="282"/>
      <c r="W15" s="279">
        <f t="shared" si="4"/>
        <v>14546.660512</v>
      </c>
    </row>
    <row r="16" spans="1:23" s="2" customFormat="1" ht="20.100000000000001" customHeight="1">
      <c r="A16" s="42">
        <f t="shared" si="1"/>
        <v>9</v>
      </c>
      <c r="B16" s="306" t="s">
        <v>583</v>
      </c>
      <c r="C16" s="306" t="s">
        <v>584</v>
      </c>
      <c r="D16" s="306" t="s">
        <v>561</v>
      </c>
      <c r="E16" s="306" t="s">
        <v>585</v>
      </c>
      <c r="F16" s="306" t="s">
        <v>264</v>
      </c>
      <c r="G16" s="308">
        <v>9957.68</v>
      </c>
      <c r="H16" s="275">
        <f t="shared" si="2"/>
        <v>761.76251999999999</v>
      </c>
      <c r="I16" s="275">
        <f t="shared" si="3"/>
        <v>1819.2681360000001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0"/>
        <v>14616.710656000001</v>
      </c>
      <c r="R16" s="277">
        <v>443</v>
      </c>
      <c r="S16" s="282"/>
      <c r="T16" s="282"/>
      <c r="U16" s="282"/>
      <c r="V16" s="282"/>
      <c r="W16" s="279">
        <f t="shared" si="4"/>
        <v>14173.710656000001</v>
      </c>
    </row>
    <row r="17" spans="1:23" s="2" customFormat="1" ht="20.100000000000001" customHeight="1">
      <c r="A17" s="42">
        <f t="shared" si="1"/>
        <v>10</v>
      </c>
      <c r="B17" s="306" t="s">
        <v>586</v>
      </c>
      <c r="C17" s="306" t="s">
        <v>587</v>
      </c>
      <c r="D17" s="306" t="s">
        <v>561</v>
      </c>
      <c r="E17" s="306" t="s">
        <v>588</v>
      </c>
      <c r="F17" s="306" t="s">
        <v>288</v>
      </c>
      <c r="G17" s="308">
        <v>12260.4</v>
      </c>
      <c r="H17" s="275">
        <f t="shared" si="2"/>
        <v>937.92059999999992</v>
      </c>
      <c r="I17" s="275">
        <f t="shared" si="3"/>
        <v>2239.9750800000002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27"/>
      <c r="P17" s="227"/>
      <c r="Q17" s="276">
        <f t="shared" si="0"/>
        <v>17516.295679999999</v>
      </c>
      <c r="R17" s="277">
        <v>443</v>
      </c>
      <c r="S17" s="282"/>
      <c r="T17" s="282"/>
      <c r="U17" s="282"/>
      <c r="V17" s="282"/>
      <c r="W17" s="279">
        <f t="shared" si="4"/>
        <v>17073.295679999999</v>
      </c>
    </row>
    <row r="18" spans="1:23" s="2" customFormat="1" ht="20.100000000000001" customHeight="1">
      <c r="A18" s="42">
        <f t="shared" si="1"/>
        <v>11</v>
      </c>
      <c r="B18" s="306" t="s">
        <v>589</v>
      </c>
      <c r="C18" s="306" t="s">
        <v>590</v>
      </c>
      <c r="D18" s="306" t="s">
        <v>561</v>
      </c>
      <c r="E18" s="306" t="s">
        <v>591</v>
      </c>
      <c r="F18" s="306" t="s">
        <v>288</v>
      </c>
      <c r="G18" s="308">
        <v>10003.1</v>
      </c>
      <c r="H18" s="275">
        <f t="shared" si="2"/>
        <v>765.23715000000004</v>
      </c>
      <c r="I18" s="275">
        <f t="shared" si="3"/>
        <v>1827.56637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75"/>
      <c r="P18" s="275"/>
      <c r="Q18" s="276">
        <f t="shared" si="0"/>
        <v>14673.903520000002</v>
      </c>
      <c r="R18" s="277">
        <v>443</v>
      </c>
      <c r="S18" s="282"/>
      <c r="T18" s="282"/>
      <c r="U18" s="282"/>
      <c r="V18" s="282"/>
      <c r="W18" s="279">
        <f t="shared" si="4"/>
        <v>14230.903520000002</v>
      </c>
    </row>
    <row r="19" spans="1:23" s="2" customFormat="1" ht="20.100000000000001" customHeight="1">
      <c r="A19" s="42">
        <f t="shared" si="1"/>
        <v>12</v>
      </c>
      <c r="B19" s="306" t="s">
        <v>592</v>
      </c>
      <c r="C19" s="306" t="s">
        <v>593</v>
      </c>
      <c r="D19" s="306" t="s">
        <v>561</v>
      </c>
      <c r="E19" s="306" t="s">
        <v>594</v>
      </c>
      <c r="F19" s="306" t="s">
        <v>241</v>
      </c>
      <c r="G19" s="308">
        <v>8434.6200000000008</v>
      </c>
      <c r="H19" s="275">
        <f t="shared" si="2"/>
        <v>645.2484300000001</v>
      </c>
      <c r="I19" s="275">
        <f t="shared" si="3"/>
        <v>1541.0050740000001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75"/>
      <c r="P19" s="275"/>
      <c r="Q19" s="276">
        <f t="shared" si="0"/>
        <v>12698.873504000001</v>
      </c>
      <c r="R19" s="277">
        <v>443</v>
      </c>
      <c r="S19" s="282"/>
      <c r="T19" s="282"/>
      <c r="U19" s="282"/>
      <c r="V19" s="282"/>
      <c r="W19" s="279">
        <f t="shared" si="4"/>
        <v>12255.873504000001</v>
      </c>
    </row>
    <row r="20" spans="1:23" s="2" customFormat="1" ht="20.100000000000001" customHeight="1">
      <c r="A20" s="42">
        <f t="shared" si="1"/>
        <v>13</v>
      </c>
      <c r="B20" s="306" t="s">
        <v>595</v>
      </c>
      <c r="C20" s="306" t="s">
        <v>596</v>
      </c>
      <c r="D20" s="306" t="s">
        <v>561</v>
      </c>
      <c r="E20" s="306" t="s">
        <v>597</v>
      </c>
      <c r="F20" s="306" t="s">
        <v>264</v>
      </c>
      <c r="G20" s="308">
        <v>1217.5</v>
      </c>
      <c r="H20" s="275">
        <f t="shared" si="2"/>
        <v>93.138750000000002</v>
      </c>
      <c r="I20" s="275">
        <f t="shared" si="3"/>
        <v>222.43725000000001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75"/>
      <c r="P20" s="275"/>
      <c r="Q20" s="276">
        <f t="shared" si="0"/>
        <v>3611.076</v>
      </c>
      <c r="R20" s="277">
        <v>443</v>
      </c>
      <c r="S20" s="282"/>
      <c r="T20" s="282"/>
      <c r="U20" s="282"/>
      <c r="V20" s="282"/>
      <c r="W20" s="279">
        <f t="shared" si="4"/>
        <v>3168.076</v>
      </c>
    </row>
    <row r="21" spans="1:23" s="2" customFormat="1" ht="20.100000000000001" customHeight="1">
      <c r="A21" s="42">
        <f t="shared" si="1"/>
        <v>14</v>
      </c>
      <c r="B21" s="306" t="s">
        <v>598</v>
      </c>
      <c r="C21" s="306" t="s">
        <v>599</v>
      </c>
      <c r="D21" s="306" t="s">
        <v>561</v>
      </c>
      <c r="E21" s="306" t="s">
        <v>600</v>
      </c>
      <c r="F21" s="306" t="s">
        <v>241</v>
      </c>
      <c r="G21" s="308">
        <v>10715.38</v>
      </c>
      <c r="H21" s="275">
        <f t="shared" si="2"/>
        <v>819.72656999999992</v>
      </c>
      <c r="I21" s="275">
        <f t="shared" si="3"/>
        <v>1957.6999259999998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27"/>
      <c r="P21" s="227"/>
      <c r="Q21" s="276">
        <f t="shared" si="0"/>
        <v>15570.806495999999</v>
      </c>
      <c r="R21" s="277">
        <v>443</v>
      </c>
      <c r="S21" s="282"/>
      <c r="T21" s="282"/>
      <c r="U21" s="282"/>
      <c r="V21" s="282"/>
      <c r="W21" s="279">
        <f t="shared" si="4"/>
        <v>15127.806495999999</v>
      </c>
    </row>
    <row r="22" spans="1:23" s="2" customFormat="1" ht="20.100000000000001" customHeight="1">
      <c r="A22" s="42">
        <f t="shared" si="1"/>
        <v>15</v>
      </c>
      <c r="B22" s="306" t="s">
        <v>601</v>
      </c>
      <c r="C22" s="306" t="s">
        <v>602</v>
      </c>
      <c r="D22" s="306" t="s">
        <v>561</v>
      </c>
      <c r="E22" s="306" t="s">
        <v>603</v>
      </c>
      <c r="F22" s="306" t="s">
        <v>264</v>
      </c>
      <c r="G22" s="308">
        <v>12791.14</v>
      </c>
      <c r="H22" s="275">
        <f t="shared" si="2"/>
        <v>978.52220999999997</v>
      </c>
      <c r="I22" s="275">
        <f t="shared" si="3"/>
        <v>2336.9412779999998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75"/>
      <c r="P22" s="275"/>
      <c r="Q22" s="276">
        <f t="shared" si="0"/>
        <v>18184.603488000001</v>
      </c>
      <c r="R22" s="277">
        <v>443</v>
      </c>
      <c r="S22" s="282"/>
      <c r="T22" s="282"/>
      <c r="U22" s="282"/>
      <c r="V22" s="282"/>
      <c r="W22" s="279">
        <f t="shared" si="4"/>
        <v>17741.603488000001</v>
      </c>
    </row>
    <row r="23" spans="1:23" s="2" customFormat="1" ht="20.100000000000001" customHeight="1">
      <c r="A23" s="42">
        <f t="shared" si="1"/>
        <v>16</v>
      </c>
      <c r="B23" s="306" t="s">
        <v>604</v>
      </c>
      <c r="C23" s="306" t="s">
        <v>605</v>
      </c>
      <c r="D23" s="306" t="s">
        <v>561</v>
      </c>
      <c r="E23" s="306" t="s">
        <v>606</v>
      </c>
      <c r="F23" s="306" t="s">
        <v>288</v>
      </c>
      <c r="G23" s="308">
        <v>10715.38</v>
      </c>
      <c r="H23" s="275">
        <f t="shared" si="2"/>
        <v>819.72656999999992</v>
      </c>
      <c r="I23" s="275">
        <f t="shared" si="3"/>
        <v>1957.6999259999998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27"/>
      <c r="P23" s="227"/>
      <c r="Q23" s="276">
        <f t="shared" si="0"/>
        <v>15570.806495999999</v>
      </c>
      <c r="R23" s="277">
        <v>443</v>
      </c>
      <c r="S23" s="282"/>
      <c r="T23" s="282"/>
      <c r="U23" s="282"/>
      <c r="V23" s="282"/>
      <c r="W23" s="279">
        <f t="shared" si="4"/>
        <v>15127.806495999999</v>
      </c>
    </row>
    <row r="24" spans="1:23" s="2" customFormat="1" ht="20.100000000000001" customHeight="1">
      <c r="A24" s="42">
        <f t="shared" si="1"/>
        <v>17</v>
      </c>
      <c r="B24" s="306" t="s">
        <v>607</v>
      </c>
      <c r="C24" s="306" t="s">
        <v>329</v>
      </c>
      <c r="D24" s="306" t="s">
        <v>561</v>
      </c>
      <c r="E24" s="306" t="s">
        <v>608</v>
      </c>
      <c r="F24" s="306" t="s">
        <v>237</v>
      </c>
      <c r="G24" s="308">
        <v>9136.7999999999993</v>
      </c>
      <c r="H24" s="275">
        <f t="shared" si="2"/>
        <v>698.96519999999998</v>
      </c>
      <c r="I24" s="275">
        <f t="shared" si="3"/>
        <v>1669.2933599999999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75"/>
      <c r="P24" s="275"/>
      <c r="Q24" s="276">
        <f t="shared" si="0"/>
        <v>13583.058559999999</v>
      </c>
      <c r="R24" s="277">
        <v>443</v>
      </c>
      <c r="S24" s="282"/>
      <c r="T24" s="282"/>
      <c r="U24" s="282"/>
      <c r="V24" s="282"/>
      <c r="W24" s="279">
        <f t="shared" si="4"/>
        <v>13140.058559999999</v>
      </c>
    </row>
    <row r="25" spans="1:23" s="2" customFormat="1" ht="20.100000000000001" customHeight="1">
      <c r="A25" s="42">
        <f t="shared" si="1"/>
        <v>18</v>
      </c>
      <c r="B25" s="306" t="s">
        <v>609</v>
      </c>
      <c r="C25" s="306" t="s">
        <v>610</v>
      </c>
      <c r="D25" s="306" t="s">
        <v>561</v>
      </c>
      <c r="E25" s="306" t="s">
        <v>611</v>
      </c>
      <c r="F25" s="306" t="s">
        <v>288</v>
      </c>
      <c r="G25" s="309">
        <v>9148.48</v>
      </c>
      <c r="H25" s="275">
        <f t="shared" si="2"/>
        <v>699.85871999999995</v>
      </c>
      <c r="I25" s="275">
        <f t="shared" si="3"/>
        <v>1671.4272959999998</v>
      </c>
      <c r="J25" s="275">
        <v>61</v>
      </c>
      <c r="K25" s="275">
        <v>515</v>
      </c>
      <c r="L25" s="275">
        <v>175</v>
      </c>
      <c r="M25" s="275">
        <v>739</v>
      </c>
      <c r="N25" s="275">
        <v>588</v>
      </c>
      <c r="O25" s="227"/>
      <c r="P25" s="227"/>
      <c r="Q25" s="276">
        <f t="shared" si="0"/>
        <v>13597.766016</v>
      </c>
      <c r="R25" s="277">
        <v>443</v>
      </c>
      <c r="S25" s="282"/>
      <c r="T25" s="282"/>
      <c r="U25" s="282"/>
      <c r="V25" s="282"/>
      <c r="W25" s="279">
        <f t="shared" si="4"/>
        <v>13154.766016</v>
      </c>
    </row>
    <row r="26" spans="1:23" s="2" customFormat="1" ht="20.100000000000001" customHeight="1">
      <c r="A26" s="42">
        <f t="shared" si="1"/>
        <v>19</v>
      </c>
      <c r="B26" s="306" t="s">
        <v>612</v>
      </c>
      <c r="C26" s="306" t="s">
        <v>613</v>
      </c>
      <c r="D26" s="306" t="s">
        <v>561</v>
      </c>
      <c r="E26" s="306" t="s">
        <v>614</v>
      </c>
      <c r="F26" s="306" t="s">
        <v>237</v>
      </c>
      <c r="G26" s="309">
        <v>10484.620000000001</v>
      </c>
      <c r="H26" s="275">
        <f t="shared" si="2"/>
        <v>802.07343000000003</v>
      </c>
      <c r="I26" s="275">
        <f t="shared" si="3"/>
        <v>1915.5400740000002</v>
      </c>
      <c r="J26" s="275">
        <v>61</v>
      </c>
      <c r="K26" s="275">
        <v>515</v>
      </c>
      <c r="L26" s="275">
        <v>175</v>
      </c>
      <c r="M26" s="275">
        <v>739</v>
      </c>
      <c r="N26" s="275">
        <v>588</v>
      </c>
      <c r="O26" s="275"/>
      <c r="P26" s="275"/>
      <c r="Q26" s="276">
        <f t="shared" si="0"/>
        <v>15280.233504000002</v>
      </c>
      <c r="R26" s="277">
        <v>443</v>
      </c>
      <c r="S26" s="282"/>
      <c r="T26" s="282"/>
      <c r="U26" s="282"/>
      <c r="V26" s="282"/>
      <c r="W26" s="279">
        <f t="shared" si="4"/>
        <v>14837.233504000002</v>
      </c>
    </row>
    <row r="27" spans="1:23" s="2" customFormat="1" ht="20.100000000000001" customHeight="1">
      <c r="A27" s="42">
        <f t="shared" si="1"/>
        <v>20</v>
      </c>
      <c r="B27" s="306" t="s">
        <v>447</v>
      </c>
      <c r="C27" s="306" t="s">
        <v>615</v>
      </c>
      <c r="D27" s="306" t="s">
        <v>561</v>
      </c>
      <c r="E27" s="306" t="s">
        <v>616</v>
      </c>
      <c r="F27" s="306" t="s">
        <v>264</v>
      </c>
      <c r="G27" s="309">
        <v>359</v>
      </c>
      <c r="H27" s="275">
        <f t="shared" si="2"/>
        <v>27.4635</v>
      </c>
      <c r="I27" s="275">
        <f t="shared" si="3"/>
        <v>65.589299999999994</v>
      </c>
      <c r="J27" s="275">
        <v>61</v>
      </c>
      <c r="K27" s="275">
        <v>515</v>
      </c>
      <c r="L27" s="275">
        <v>175</v>
      </c>
      <c r="M27" s="275">
        <v>739</v>
      </c>
      <c r="N27" s="275">
        <v>588</v>
      </c>
      <c r="O27" s="227"/>
      <c r="P27" s="227"/>
      <c r="Q27" s="276">
        <f t="shared" si="0"/>
        <v>2530.0527999999999</v>
      </c>
      <c r="R27" s="277">
        <v>443</v>
      </c>
      <c r="S27" s="282"/>
      <c r="T27" s="282"/>
      <c r="U27" s="282"/>
      <c r="V27" s="282"/>
      <c r="W27" s="279">
        <f t="shared" si="4"/>
        <v>2087.0527999999999</v>
      </c>
    </row>
    <row r="28" spans="1:23" s="2" customFormat="1" ht="20.100000000000001" customHeight="1">
      <c r="A28" s="42">
        <f t="shared" si="1"/>
        <v>21</v>
      </c>
      <c r="B28" s="304"/>
      <c r="C28" s="304"/>
      <c r="D28" s="304"/>
      <c r="E28" s="304"/>
      <c r="F28" s="304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ref="Q28:Q53" si="5">SUM(G28:P28)</f>
        <v>0</v>
      </c>
      <c r="R28" s="280"/>
      <c r="S28" s="282"/>
      <c r="T28" s="282"/>
      <c r="U28" s="282"/>
      <c r="V28" s="282"/>
      <c r="W28" s="279">
        <f t="shared" si="4"/>
        <v>0</v>
      </c>
    </row>
    <row r="29" spans="1:23" s="2" customFormat="1" ht="20.100000000000001" customHeight="1">
      <c r="A29" s="42">
        <f t="shared" si="1"/>
        <v>22</v>
      </c>
      <c r="B29" s="304"/>
      <c r="C29" s="304"/>
      <c r="D29" s="304"/>
      <c r="E29" s="304"/>
      <c r="F29" s="30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5"/>
        <v>0</v>
      </c>
      <c r="R29" s="280"/>
      <c r="S29" s="282"/>
      <c r="T29" s="282"/>
      <c r="U29" s="282"/>
      <c r="V29" s="282"/>
      <c r="W29" s="279">
        <f t="shared" si="4"/>
        <v>0</v>
      </c>
    </row>
    <row r="30" spans="1:23" s="2" customFormat="1" ht="20.100000000000001" customHeight="1">
      <c r="A30" s="42">
        <f t="shared" si="1"/>
        <v>23</v>
      </c>
      <c r="B30" s="304"/>
      <c r="C30" s="304"/>
      <c r="D30" s="304"/>
      <c r="E30" s="304"/>
      <c r="F30" s="304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5"/>
        <v>0</v>
      </c>
      <c r="R30" s="280"/>
      <c r="S30" s="282"/>
      <c r="T30" s="282"/>
      <c r="U30" s="282"/>
      <c r="V30" s="282"/>
      <c r="W30" s="279">
        <f t="shared" si="4"/>
        <v>0</v>
      </c>
    </row>
    <row r="31" spans="1:23" s="2" customFormat="1" ht="20.100000000000001" customHeight="1">
      <c r="A31" s="42">
        <f t="shared" si="1"/>
        <v>24</v>
      </c>
      <c r="B31" s="304"/>
      <c r="C31" s="304"/>
      <c r="D31" s="304"/>
      <c r="E31" s="304"/>
      <c r="F31" s="30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5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304"/>
      <c r="C32" s="304"/>
      <c r="D32" s="304"/>
      <c r="E32" s="304"/>
      <c r="F32" s="304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5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304"/>
      <c r="C33" s="304"/>
      <c r="D33" s="304"/>
      <c r="E33" s="304"/>
      <c r="F33" s="30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5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304"/>
      <c r="C34" s="304"/>
      <c r="D34" s="304"/>
      <c r="E34" s="304"/>
      <c r="F34" s="304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5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304"/>
      <c r="C35" s="304"/>
      <c r="D35" s="304"/>
      <c r="E35" s="304"/>
      <c r="F35" s="30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5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304"/>
      <c r="C36" s="304"/>
      <c r="D36" s="304"/>
      <c r="E36" s="304"/>
      <c r="F36" s="304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5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304"/>
      <c r="C37" s="304"/>
      <c r="D37" s="304"/>
      <c r="E37" s="304"/>
      <c r="F37" s="30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5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304"/>
      <c r="C38" s="304"/>
      <c r="D38" s="304"/>
      <c r="E38" s="304"/>
      <c r="F38" s="304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5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304"/>
      <c r="C39" s="304"/>
      <c r="D39" s="304"/>
      <c r="E39" s="304"/>
      <c r="F39" s="30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5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302"/>
      <c r="C40" s="302"/>
      <c r="D40" s="302"/>
      <c r="E40" s="302"/>
      <c r="F40" s="301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5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302"/>
      <c r="C41" s="302"/>
      <c r="D41" s="302"/>
      <c r="E41" s="302"/>
      <c r="F41" s="301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5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302"/>
      <c r="C42" s="302"/>
      <c r="D42" s="302"/>
      <c r="E42" s="302"/>
      <c r="F42" s="301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5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302"/>
      <c r="C43" s="302"/>
      <c r="D43" s="302"/>
      <c r="E43" s="302"/>
      <c r="F43" s="301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5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302"/>
      <c r="C44" s="302"/>
      <c r="D44" s="302"/>
      <c r="E44" s="302"/>
      <c r="F44" s="301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5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302"/>
      <c r="C45" s="302"/>
      <c r="D45" s="302"/>
      <c r="E45" s="302"/>
      <c r="F45" s="301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5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302"/>
      <c r="C46" s="302"/>
      <c r="D46" s="302"/>
      <c r="E46" s="302"/>
      <c r="F46" s="301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5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302"/>
      <c r="C47" s="302"/>
      <c r="D47" s="302"/>
      <c r="E47" s="302"/>
      <c r="F47" s="301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5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302"/>
      <c r="C48" s="302"/>
      <c r="D48" s="302"/>
      <c r="E48" s="302"/>
      <c r="F48" s="301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5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302"/>
      <c r="C49" s="302"/>
      <c r="D49" s="302"/>
      <c r="E49" s="302"/>
      <c r="F49" s="301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5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301"/>
      <c r="C50" s="301"/>
      <c r="D50" s="301"/>
      <c r="E50" s="301"/>
      <c r="F50" s="301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5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290"/>
      <c r="C51" s="290"/>
      <c r="D51" s="290"/>
      <c r="E51" s="290"/>
      <c r="F51" s="29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5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290"/>
      <c r="C52" s="290"/>
      <c r="D52" s="290"/>
      <c r="E52" s="290"/>
      <c r="F52" s="29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5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>SUM(G8:G52)</f>
        <v>179148.86000000002</v>
      </c>
      <c r="H53" s="112">
        <f t="shared" ref="H53:P53" si="6">SUM(H8:H52)</f>
        <v>13704.887790000002</v>
      </c>
      <c r="I53" s="112">
        <f t="shared" si="6"/>
        <v>32730.496722</v>
      </c>
      <c r="J53" s="112">
        <f t="shared" si="6"/>
        <v>1220</v>
      </c>
      <c r="K53" s="112">
        <f t="shared" si="6"/>
        <v>10300</v>
      </c>
      <c r="L53" s="112">
        <f t="shared" si="6"/>
        <v>3500</v>
      </c>
      <c r="M53" s="112">
        <f t="shared" si="6"/>
        <v>14780</v>
      </c>
      <c r="N53" s="112">
        <f t="shared" si="6"/>
        <v>11760</v>
      </c>
      <c r="O53" s="112">
        <f t="shared" si="6"/>
        <v>0</v>
      </c>
      <c r="P53" s="112">
        <f t="shared" si="6"/>
        <v>0</v>
      </c>
      <c r="Q53" s="112">
        <f t="shared" si="5"/>
        <v>267144.244512</v>
      </c>
      <c r="R53" s="48">
        <f>SUM(R8:R52)</f>
        <v>8860</v>
      </c>
      <c r="S53" s="344"/>
      <c r="T53" s="329"/>
      <c r="U53" s="329"/>
      <c r="V53" s="44"/>
      <c r="W53" s="129">
        <f>SUM(W8:W52)</f>
        <v>258284.244512</v>
      </c>
    </row>
    <row r="54" spans="1:23" s="2" customFormat="1" ht="20.100000000000001" customHeight="1" thickBot="1">
      <c r="A54" s="38"/>
      <c r="B54" s="63" t="str">
        <f>+A3</f>
        <v>Category: MSWs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267144.244512</v>
      </c>
      <c r="R54" s="60"/>
      <c r="S54" s="345"/>
      <c r="T54" s="345"/>
      <c r="U54" s="345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51" t="s">
        <v>74</v>
      </c>
      <c r="H55" s="352"/>
      <c r="I55" s="352"/>
      <c r="J55" s="352"/>
      <c r="K55" s="352"/>
      <c r="L55" s="352"/>
      <c r="M55" s="352"/>
      <c r="N55" s="352"/>
      <c r="O55" s="352"/>
      <c r="P55" s="329"/>
      <c r="Q55" s="356">
        <f>+Q54</f>
        <v>267144.244512</v>
      </c>
      <c r="R55" s="48"/>
      <c r="S55" s="344"/>
      <c r="T55" s="329"/>
      <c r="U55" s="329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3"/>
      <c r="H56" s="353"/>
      <c r="I56" s="353"/>
      <c r="J56" s="353"/>
      <c r="K56" s="353"/>
      <c r="L56" s="353"/>
      <c r="M56" s="353"/>
      <c r="N56" s="353"/>
      <c r="O56" s="353"/>
      <c r="P56" s="345"/>
      <c r="Q56" s="357"/>
      <c r="R56" s="60">
        <f>+R53</f>
        <v>8860</v>
      </c>
      <c r="S56" s="345"/>
      <c r="T56" s="345"/>
      <c r="U56" s="345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G55:P56"/>
    <mergeCell ref="C6:C7"/>
    <mergeCell ref="G6:G7"/>
    <mergeCell ref="S55:U56"/>
    <mergeCell ref="Q55:Q56"/>
    <mergeCell ref="S53:U54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scale="37" fitToHeight="3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W138"/>
  <sheetViews>
    <sheetView topLeftCell="A70" zoomScale="75" zoomScaleNormal="75" workbookViewId="0">
      <selection activeCell="W97" sqref="W97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3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56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617</v>
      </c>
      <c r="C8" s="306" t="s">
        <v>618</v>
      </c>
      <c r="D8" s="306" t="s">
        <v>619</v>
      </c>
      <c r="E8" s="306" t="s">
        <v>620</v>
      </c>
      <c r="F8" s="306" t="s">
        <v>288</v>
      </c>
      <c r="G8" s="275">
        <v>4292.5</v>
      </c>
      <c r="H8" s="275">
        <f>G8*0.0765</f>
        <v>328.37624999999997</v>
      </c>
      <c r="I8" s="275">
        <f>G8*0.1827</f>
        <v>784.23974999999996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71" si="0">SUM(G8:P8)</f>
        <v>7483.116</v>
      </c>
      <c r="R8" s="277">
        <v>443</v>
      </c>
      <c r="S8" s="278"/>
      <c r="T8" s="278"/>
      <c r="U8" s="278"/>
      <c r="V8" s="278"/>
      <c r="W8" s="279">
        <f>+Q8-R8</f>
        <v>7040.116</v>
      </c>
    </row>
    <row r="9" spans="1:23" ht="20.100000000000001" customHeight="1">
      <c r="A9" s="42">
        <f t="shared" ref="A9:A96" si="1">1+A8</f>
        <v>2</v>
      </c>
      <c r="B9" s="303" t="s">
        <v>2197</v>
      </c>
      <c r="C9" s="306" t="s">
        <v>621</v>
      </c>
      <c r="D9" s="306" t="s">
        <v>619</v>
      </c>
      <c r="E9" s="306" t="s">
        <v>622</v>
      </c>
      <c r="F9" s="306" t="s">
        <v>292</v>
      </c>
      <c r="G9" s="275">
        <v>5010.1099999999997</v>
      </c>
      <c r="H9" s="275">
        <f t="shared" ref="H9:H72" si="2">G9*0.0765</f>
        <v>383.27341499999994</v>
      </c>
      <c r="I9" s="275">
        <f t="shared" ref="I9:I72" si="3">G9*0.1827</f>
        <v>915.34709699999996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8386.7305119999983</v>
      </c>
      <c r="R9" s="277">
        <v>443</v>
      </c>
      <c r="S9" s="278"/>
      <c r="T9" s="278"/>
      <c r="U9" s="278"/>
      <c r="V9" s="278"/>
      <c r="W9" s="279">
        <f t="shared" ref="W9:W72" si="4">+Q9-R9</f>
        <v>7943.7305119999983</v>
      </c>
    </row>
    <row r="10" spans="1:23" ht="20.100000000000001" customHeight="1">
      <c r="A10" s="42">
        <f t="shared" si="1"/>
        <v>3</v>
      </c>
      <c r="B10" s="306" t="s">
        <v>623</v>
      </c>
      <c r="C10" s="306" t="s">
        <v>624</v>
      </c>
      <c r="D10" s="306" t="s">
        <v>619</v>
      </c>
      <c r="E10" s="306" t="s">
        <v>625</v>
      </c>
      <c r="F10" s="306" t="s">
        <v>526</v>
      </c>
      <c r="G10" s="275">
        <v>6531.52</v>
      </c>
      <c r="H10" s="275">
        <f t="shared" si="2"/>
        <v>499.66128000000003</v>
      </c>
      <c r="I10" s="275">
        <f t="shared" si="3"/>
        <v>1193.308704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10302.489984</v>
      </c>
      <c r="R10" s="277">
        <v>443</v>
      </c>
      <c r="S10" s="278"/>
      <c r="T10" s="278"/>
      <c r="U10" s="278"/>
      <c r="V10" s="278"/>
      <c r="W10" s="279">
        <f t="shared" si="4"/>
        <v>9859.4899839999998</v>
      </c>
    </row>
    <row r="11" spans="1:23" s="2" customFormat="1" ht="20.100000000000001" customHeight="1">
      <c r="A11" s="42">
        <f t="shared" si="1"/>
        <v>4</v>
      </c>
      <c r="B11" s="306" t="s">
        <v>626</v>
      </c>
      <c r="C11" s="306" t="s">
        <v>627</v>
      </c>
      <c r="D11" s="306" t="s">
        <v>619</v>
      </c>
      <c r="E11" s="306" t="s">
        <v>628</v>
      </c>
      <c r="F11" s="306" t="s">
        <v>264</v>
      </c>
      <c r="G11" s="227">
        <v>5552.39</v>
      </c>
      <c r="H11" s="275">
        <f t="shared" si="2"/>
        <v>424.757835</v>
      </c>
      <c r="I11" s="275">
        <f t="shared" si="3"/>
        <v>1014.4216530000001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9069.569488000001</v>
      </c>
      <c r="R11" s="277">
        <v>443</v>
      </c>
      <c r="S11" s="282"/>
      <c r="T11" s="282"/>
      <c r="U11" s="282"/>
      <c r="V11" s="282"/>
      <c r="W11" s="279">
        <f t="shared" si="4"/>
        <v>8626.569488000001</v>
      </c>
    </row>
    <row r="12" spans="1:23" s="2" customFormat="1" ht="20.100000000000001" customHeight="1">
      <c r="A12" s="42">
        <f t="shared" si="1"/>
        <v>5</v>
      </c>
      <c r="B12" s="306" t="s">
        <v>629</v>
      </c>
      <c r="C12" s="306" t="s">
        <v>630</v>
      </c>
      <c r="D12" s="306" t="s">
        <v>619</v>
      </c>
      <c r="E12" s="306" t="s">
        <v>631</v>
      </c>
      <c r="F12" s="306" t="s">
        <v>237</v>
      </c>
      <c r="G12" s="275">
        <v>5304.17</v>
      </c>
      <c r="H12" s="275">
        <f t="shared" si="2"/>
        <v>405.76900499999999</v>
      </c>
      <c r="I12" s="275">
        <f t="shared" si="3"/>
        <v>969.07185900000002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8757.0108639999999</v>
      </c>
      <c r="R12" s="277">
        <v>443</v>
      </c>
      <c r="S12" s="282"/>
      <c r="T12" s="282"/>
      <c r="U12" s="282"/>
      <c r="V12" s="282"/>
      <c r="W12" s="279">
        <f t="shared" si="4"/>
        <v>8314.0108639999999</v>
      </c>
    </row>
    <row r="13" spans="1:23" s="2" customFormat="1" ht="20.100000000000001" customHeight="1">
      <c r="A13" s="42">
        <f t="shared" si="1"/>
        <v>6</v>
      </c>
      <c r="B13" s="306" t="s">
        <v>632</v>
      </c>
      <c r="C13" s="306" t="s">
        <v>633</v>
      </c>
      <c r="D13" s="306" t="s">
        <v>619</v>
      </c>
      <c r="E13" s="306" t="s">
        <v>634</v>
      </c>
      <c r="F13" s="306" t="s">
        <v>237</v>
      </c>
      <c r="G13" s="227">
        <v>4172.5</v>
      </c>
      <c r="H13" s="275">
        <f t="shared" si="2"/>
        <v>319.19625000000002</v>
      </c>
      <c r="I13" s="275">
        <f t="shared" si="3"/>
        <v>762.31574999999998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7332.0119999999997</v>
      </c>
      <c r="R13" s="277">
        <v>443</v>
      </c>
      <c r="S13" s="282"/>
      <c r="T13" s="282"/>
      <c r="U13" s="282"/>
      <c r="V13" s="282"/>
      <c r="W13" s="279">
        <f t="shared" si="4"/>
        <v>6889.0119999999997</v>
      </c>
    </row>
    <row r="14" spans="1:23" s="2" customFormat="1" ht="20.100000000000001" customHeight="1">
      <c r="A14" s="42">
        <f t="shared" si="1"/>
        <v>7</v>
      </c>
      <c r="B14" s="306" t="s">
        <v>635</v>
      </c>
      <c r="C14" s="306" t="s">
        <v>636</v>
      </c>
      <c r="D14" s="306" t="s">
        <v>619</v>
      </c>
      <c r="E14" s="306" t="s">
        <v>637</v>
      </c>
      <c r="F14" s="306" t="s">
        <v>288</v>
      </c>
      <c r="G14" s="227">
        <v>4927.5</v>
      </c>
      <c r="H14" s="275">
        <f t="shared" si="2"/>
        <v>376.95375000000001</v>
      </c>
      <c r="I14" s="275">
        <f t="shared" si="3"/>
        <v>900.25424999999996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27"/>
      <c r="P14" s="227"/>
      <c r="Q14" s="276">
        <f t="shared" si="0"/>
        <v>8282.7079999999987</v>
      </c>
      <c r="R14" s="277">
        <v>443</v>
      </c>
      <c r="S14" s="282"/>
      <c r="T14" s="282"/>
      <c r="U14" s="282"/>
      <c r="V14" s="282"/>
      <c r="W14" s="279">
        <f t="shared" si="4"/>
        <v>7839.7079999999987</v>
      </c>
    </row>
    <row r="15" spans="1:23" s="2" customFormat="1" ht="20.100000000000001" customHeight="1">
      <c r="A15" s="42">
        <f t="shared" si="1"/>
        <v>8</v>
      </c>
      <c r="B15" s="306" t="s">
        <v>238</v>
      </c>
      <c r="C15" s="306" t="s">
        <v>638</v>
      </c>
      <c r="D15" s="306" t="s">
        <v>619</v>
      </c>
      <c r="E15" s="306" t="s">
        <v>639</v>
      </c>
      <c r="F15" s="306" t="s">
        <v>237</v>
      </c>
      <c r="G15" s="227">
        <v>5417.5</v>
      </c>
      <c r="H15" s="275">
        <f t="shared" si="2"/>
        <v>414.43874999999997</v>
      </c>
      <c r="I15" s="275">
        <f t="shared" si="3"/>
        <v>989.77724999999998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27"/>
      <c r="P15" s="227"/>
      <c r="Q15" s="276">
        <f t="shared" si="0"/>
        <v>8899.7160000000003</v>
      </c>
      <c r="R15" s="277">
        <v>443</v>
      </c>
      <c r="S15" s="282"/>
      <c r="T15" s="282"/>
      <c r="U15" s="282"/>
      <c r="V15" s="282"/>
      <c r="W15" s="279">
        <f t="shared" si="4"/>
        <v>8456.7160000000003</v>
      </c>
    </row>
    <row r="16" spans="1:23" s="2" customFormat="1" ht="20.100000000000001" customHeight="1">
      <c r="A16" s="42">
        <f t="shared" si="1"/>
        <v>9</v>
      </c>
      <c r="B16" s="306" t="s">
        <v>640</v>
      </c>
      <c r="C16" s="306" t="s">
        <v>434</v>
      </c>
      <c r="D16" s="306" t="s">
        <v>619</v>
      </c>
      <c r="E16" s="306" t="s">
        <v>641</v>
      </c>
      <c r="F16" s="306" t="s">
        <v>237</v>
      </c>
      <c r="G16" s="227">
        <v>5016.25</v>
      </c>
      <c r="H16" s="275">
        <f t="shared" si="2"/>
        <v>383.74312500000002</v>
      </c>
      <c r="I16" s="275">
        <f t="shared" si="3"/>
        <v>916.46887500000003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27"/>
      <c r="P16" s="227"/>
      <c r="Q16" s="276">
        <f t="shared" si="0"/>
        <v>8394.4619999999995</v>
      </c>
      <c r="R16" s="277">
        <v>443</v>
      </c>
      <c r="S16" s="282"/>
      <c r="T16" s="282"/>
      <c r="U16" s="282"/>
      <c r="V16" s="282"/>
      <c r="W16" s="279">
        <f t="shared" si="4"/>
        <v>7951.4619999999995</v>
      </c>
    </row>
    <row r="17" spans="1:23" s="2" customFormat="1" ht="20.100000000000001" customHeight="1">
      <c r="A17" s="42">
        <f t="shared" si="1"/>
        <v>10</v>
      </c>
      <c r="B17" s="306" t="s">
        <v>642</v>
      </c>
      <c r="C17" s="306" t="s">
        <v>643</v>
      </c>
      <c r="D17" s="306" t="s">
        <v>619</v>
      </c>
      <c r="E17" s="306" t="s">
        <v>644</v>
      </c>
      <c r="F17" s="306" t="s">
        <v>288</v>
      </c>
      <c r="G17" s="227">
        <v>8146.9</v>
      </c>
      <c r="H17" s="275">
        <f t="shared" si="2"/>
        <v>623.23784999999998</v>
      </c>
      <c r="I17" s="275">
        <f t="shared" si="3"/>
        <v>1488.4386299999999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27"/>
      <c r="P17" s="227"/>
      <c r="Q17" s="276">
        <f t="shared" si="0"/>
        <v>12336.57648</v>
      </c>
      <c r="R17" s="277">
        <v>443</v>
      </c>
      <c r="S17" s="282"/>
      <c r="T17" s="282"/>
      <c r="U17" s="282"/>
      <c r="V17" s="282"/>
      <c r="W17" s="279">
        <f t="shared" si="4"/>
        <v>11893.57648</v>
      </c>
    </row>
    <row r="18" spans="1:23" s="2" customFormat="1" ht="20.100000000000001" customHeight="1">
      <c r="A18" s="42">
        <f t="shared" si="1"/>
        <v>11</v>
      </c>
      <c r="B18" s="306" t="s">
        <v>645</v>
      </c>
      <c r="C18" s="306" t="s">
        <v>377</v>
      </c>
      <c r="D18" s="306" t="s">
        <v>619</v>
      </c>
      <c r="E18" s="306" t="s">
        <v>646</v>
      </c>
      <c r="F18" s="306" t="s">
        <v>264</v>
      </c>
      <c r="G18" s="227">
        <v>6189.14</v>
      </c>
      <c r="H18" s="275">
        <f t="shared" si="2"/>
        <v>473.46921000000003</v>
      </c>
      <c r="I18" s="275">
        <f t="shared" si="3"/>
        <v>1130.7558780000002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27"/>
      <c r="P18" s="227"/>
      <c r="Q18" s="276">
        <f t="shared" si="0"/>
        <v>9871.3650880000005</v>
      </c>
      <c r="R18" s="277">
        <v>443</v>
      </c>
      <c r="S18" s="282"/>
      <c r="T18" s="282"/>
      <c r="U18" s="282"/>
      <c r="V18" s="282"/>
      <c r="W18" s="279">
        <f t="shared" si="4"/>
        <v>9428.3650880000005</v>
      </c>
    </row>
    <row r="19" spans="1:23" s="2" customFormat="1" ht="20.100000000000001" customHeight="1">
      <c r="A19" s="42">
        <f t="shared" si="1"/>
        <v>12</v>
      </c>
      <c r="B19" s="306" t="s">
        <v>647</v>
      </c>
      <c r="C19" s="306" t="s">
        <v>648</v>
      </c>
      <c r="D19" s="306" t="s">
        <v>619</v>
      </c>
      <c r="E19" s="306" t="s">
        <v>649</v>
      </c>
      <c r="F19" s="306" t="s">
        <v>237</v>
      </c>
      <c r="G19" s="227">
        <v>12692.28</v>
      </c>
      <c r="H19" s="275">
        <f t="shared" si="2"/>
        <v>970.95942000000002</v>
      </c>
      <c r="I19" s="275">
        <f t="shared" si="3"/>
        <v>2318.8795560000003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27"/>
      <c r="P19" s="227"/>
      <c r="Q19" s="276">
        <f t="shared" si="0"/>
        <v>18060.118975999998</v>
      </c>
      <c r="R19" s="277">
        <v>443</v>
      </c>
      <c r="S19" s="282"/>
      <c r="T19" s="282"/>
      <c r="U19" s="282"/>
      <c r="V19" s="282"/>
      <c r="W19" s="279">
        <f t="shared" si="4"/>
        <v>17617.118975999998</v>
      </c>
    </row>
    <row r="20" spans="1:23" s="2" customFormat="1" ht="20.100000000000001" customHeight="1">
      <c r="A20" s="42">
        <f t="shared" si="1"/>
        <v>13</v>
      </c>
      <c r="B20" s="306" t="s">
        <v>650</v>
      </c>
      <c r="C20" s="306" t="s">
        <v>651</v>
      </c>
      <c r="D20" s="306" t="s">
        <v>619</v>
      </c>
      <c r="E20" s="306" t="s">
        <v>652</v>
      </c>
      <c r="F20" s="306" t="s">
        <v>288</v>
      </c>
      <c r="G20" s="227">
        <v>4873.75</v>
      </c>
      <c r="H20" s="275">
        <f t="shared" si="2"/>
        <v>372.84187500000002</v>
      </c>
      <c r="I20" s="275">
        <f t="shared" si="3"/>
        <v>890.43412499999999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27"/>
      <c r="P20" s="227"/>
      <c r="Q20" s="276">
        <f t="shared" si="0"/>
        <v>8215.0259999999998</v>
      </c>
      <c r="R20" s="277">
        <v>443</v>
      </c>
      <c r="S20" s="282"/>
      <c r="T20" s="282"/>
      <c r="U20" s="282"/>
      <c r="V20" s="282"/>
      <c r="W20" s="279">
        <f t="shared" si="4"/>
        <v>7772.0259999999998</v>
      </c>
    </row>
    <row r="21" spans="1:23" s="2" customFormat="1" ht="20.100000000000001" customHeight="1">
      <c r="A21" s="42">
        <f t="shared" si="1"/>
        <v>14</v>
      </c>
      <c r="B21" s="306" t="s">
        <v>653</v>
      </c>
      <c r="C21" s="306" t="s">
        <v>654</v>
      </c>
      <c r="D21" s="306" t="s">
        <v>619</v>
      </c>
      <c r="E21" s="306" t="s">
        <v>655</v>
      </c>
      <c r="F21" s="306" t="s">
        <v>237</v>
      </c>
      <c r="G21" s="227">
        <v>6257.5</v>
      </c>
      <c r="H21" s="275">
        <f t="shared" si="2"/>
        <v>478.69875000000002</v>
      </c>
      <c r="I21" s="275">
        <f t="shared" si="3"/>
        <v>1143.2452499999999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27"/>
      <c r="P21" s="227"/>
      <c r="Q21" s="276">
        <f t="shared" si="0"/>
        <v>9957.4439999999995</v>
      </c>
      <c r="R21" s="277">
        <v>443</v>
      </c>
      <c r="S21" s="282"/>
      <c r="T21" s="282"/>
      <c r="U21" s="282"/>
      <c r="V21" s="282"/>
      <c r="W21" s="279">
        <f t="shared" si="4"/>
        <v>9514.4439999999995</v>
      </c>
    </row>
    <row r="22" spans="1:23" s="2" customFormat="1" ht="20.100000000000001" customHeight="1">
      <c r="A22" s="42">
        <f t="shared" si="1"/>
        <v>15</v>
      </c>
      <c r="B22" s="306" t="s">
        <v>656</v>
      </c>
      <c r="C22" s="306" t="s">
        <v>657</v>
      </c>
      <c r="D22" s="306" t="s">
        <v>619</v>
      </c>
      <c r="E22" s="306" t="s">
        <v>658</v>
      </c>
      <c r="F22" s="306" t="s">
        <v>288</v>
      </c>
      <c r="G22" s="227">
        <v>5028.5600000000004</v>
      </c>
      <c r="H22" s="275">
        <f t="shared" si="2"/>
        <v>384.68484000000001</v>
      </c>
      <c r="I22" s="275">
        <f t="shared" si="3"/>
        <v>918.71791200000007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27"/>
      <c r="P22" s="227"/>
      <c r="Q22" s="276">
        <f t="shared" si="0"/>
        <v>8409.9627519999995</v>
      </c>
      <c r="R22" s="277">
        <v>443</v>
      </c>
      <c r="S22" s="282"/>
      <c r="T22" s="282"/>
      <c r="U22" s="282"/>
      <c r="V22" s="282"/>
      <c r="W22" s="279">
        <f t="shared" si="4"/>
        <v>7966.9627519999995</v>
      </c>
    </row>
    <row r="23" spans="1:23" s="2" customFormat="1" ht="20.100000000000001" customHeight="1">
      <c r="A23" s="42">
        <f t="shared" si="1"/>
        <v>16</v>
      </c>
      <c r="B23" s="306" t="s">
        <v>659</v>
      </c>
      <c r="C23" s="306" t="s">
        <v>651</v>
      </c>
      <c r="D23" s="306" t="s">
        <v>619</v>
      </c>
      <c r="E23" s="306" t="s">
        <v>660</v>
      </c>
      <c r="F23" s="306" t="s">
        <v>288</v>
      </c>
      <c r="G23" s="227">
        <v>4971.25</v>
      </c>
      <c r="H23" s="275">
        <f t="shared" si="2"/>
        <v>380.30062499999997</v>
      </c>
      <c r="I23" s="275">
        <f t="shared" si="3"/>
        <v>908.24737500000003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27"/>
      <c r="P23" s="227"/>
      <c r="Q23" s="276">
        <f t="shared" si="0"/>
        <v>8337.7979999999989</v>
      </c>
      <c r="R23" s="277">
        <v>443</v>
      </c>
      <c r="S23" s="282"/>
      <c r="T23" s="282"/>
      <c r="U23" s="282"/>
      <c r="V23" s="282"/>
      <c r="W23" s="279">
        <f t="shared" si="4"/>
        <v>7894.7979999999989</v>
      </c>
    </row>
    <row r="24" spans="1:23" s="2" customFormat="1" ht="20.100000000000001" customHeight="1">
      <c r="A24" s="42">
        <f t="shared" si="1"/>
        <v>17</v>
      </c>
      <c r="B24" s="306" t="s">
        <v>661</v>
      </c>
      <c r="C24" s="306" t="s">
        <v>304</v>
      </c>
      <c r="D24" s="306" t="s">
        <v>619</v>
      </c>
      <c r="E24" s="306" t="s">
        <v>662</v>
      </c>
      <c r="F24" s="306" t="s">
        <v>237</v>
      </c>
      <c r="G24" s="227">
        <v>5366.65</v>
      </c>
      <c r="H24" s="275">
        <f t="shared" si="2"/>
        <v>410.54872499999999</v>
      </c>
      <c r="I24" s="275">
        <f t="shared" si="3"/>
        <v>980.48695499999997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27"/>
      <c r="P24" s="227"/>
      <c r="Q24" s="276">
        <f t="shared" si="0"/>
        <v>8835.6856799999987</v>
      </c>
      <c r="R24" s="277">
        <v>443</v>
      </c>
      <c r="S24" s="282"/>
      <c r="T24" s="282"/>
      <c r="U24" s="282"/>
      <c r="V24" s="282"/>
      <c r="W24" s="279">
        <f t="shared" si="4"/>
        <v>8392.6856799999987</v>
      </c>
    </row>
    <row r="25" spans="1:23" s="2" customFormat="1" ht="20.100000000000001" customHeight="1">
      <c r="A25" s="42">
        <f t="shared" si="1"/>
        <v>18</v>
      </c>
      <c r="B25" s="306" t="s">
        <v>663</v>
      </c>
      <c r="C25" s="306" t="s">
        <v>664</v>
      </c>
      <c r="D25" s="306" t="s">
        <v>619</v>
      </c>
      <c r="E25" s="306" t="s">
        <v>665</v>
      </c>
      <c r="F25" s="306" t="s">
        <v>237</v>
      </c>
      <c r="G25" s="227">
        <v>4758.75</v>
      </c>
      <c r="H25" s="275">
        <f t="shared" si="2"/>
        <v>364.044375</v>
      </c>
      <c r="I25" s="275">
        <f t="shared" si="3"/>
        <v>869.42362500000002</v>
      </c>
      <c r="J25" s="275">
        <v>61</v>
      </c>
      <c r="K25" s="275">
        <v>515</v>
      </c>
      <c r="L25" s="275">
        <v>175</v>
      </c>
      <c r="M25" s="275">
        <v>739</v>
      </c>
      <c r="N25" s="275">
        <v>588</v>
      </c>
      <c r="O25" s="227"/>
      <c r="P25" s="227"/>
      <c r="Q25" s="276">
        <f t="shared" si="0"/>
        <v>8070.2180000000008</v>
      </c>
      <c r="R25" s="277">
        <v>443</v>
      </c>
      <c r="S25" s="282"/>
      <c r="T25" s="282"/>
      <c r="U25" s="282"/>
      <c r="V25" s="282"/>
      <c r="W25" s="279">
        <f t="shared" si="4"/>
        <v>7627.2180000000008</v>
      </c>
    </row>
    <row r="26" spans="1:23" s="2" customFormat="1" ht="20.100000000000001" customHeight="1">
      <c r="A26" s="42">
        <f t="shared" si="1"/>
        <v>19</v>
      </c>
      <c r="B26" s="306" t="s">
        <v>666</v>
      </c>
      <c r="C26" s="306" t="s">
        <v>667</v>
      </c>
      <c r="D26" s="306" t="s">
        <v>619</v>
      </c>
      <c r="E26" s="306" t="s">
        <v>668</v>
      </c>
      <c r="F26" s="306" t="s">
        <v>281</v>
      </c>
      <c r="G26" s="227">
        <v>5810.5</v>
      </c>
      <c r="H26" s="275">
        <f t="shared" si="2"/>
        <v>444.50324999999998</v>
      </c>
      <c r="I26" s="275">
        <f t="shared" si="3"/>
        <v>1061.57835</v>
      </c>
      <c r="J26" s="275">
        <v>61</v>
      </c>
      <c r="K26" s="275">
        <v>515</v>
      </c>
      <c r="L26" s="275">
        <v>175</v>
      </c>
      <c r="M26" s="275">
        <v>739</v>
      </c>
      <c r="N26" s="275">
        <v>588</v>
      </c>
      <c r="O26" s="227"/>
      <c r="P26" s="227"/>
      <c r="Q26" s="276">
        <f t="shared" si="0"/>
        <v>9394.5815999999995</v>
      </c>
      <c r="R26" s="277">
        <v>443</v>
      </c>
      <c r="S26" s="282"/>
      <c r="T26" s="282"/>
      <c r="U26" s="282"/>
      <c r="V26" s="282"/>
      <c r="W26" s="279">
        <f t="shared" si="4"/>
        <v>8951.5815999999995</v>
      </c>
    </row>
    <row r="27" spans="1:23" s="2" customFormat="1" ht="20.100000000000001" customHeight="1">
      <c r="A27" s="42">
        <f t="shared" si="1"/>
        <v>20</v>
      </c>
      <c r="B27" s="306" t="s">
        <v>669</v>
      </c>
      <c r="C27" s="306" t="s">
        <v>670</v>
      </c>
      <c r="D27" s="306" t="s">
        <v>619</v>
      </c>
      <c r="E27" s="306" t="s">
        <v>671</v>
      </c>
      <c r="F27" s="306" t="s">
        <v>241</v>
      </c>
      <c r="G27" s="227">
        <v>4826.25</v>
      </c>
      <c r="H27" s="275">
        <f t="shared" si="2"/>
        <v>369.208125</v>
      </c>
      <c r="I27" s="275">
        <f t="shared" si="3"/>
        <v>881.75587500000006</v>
      </c>
      <c r="J27" s="275">
        <v>61</v>
      </c>
      <c r="K27" s="275">
        <v>515</v>
      </c>
      <c r="L27" s="275">
        <v>175</v>
      </c>
      <c r="M27" s="275">
        <v>739</v>
      </c>
      <c r="N27" s="275">
        <v>588</v>
      </c>
      <c r="O27" s="227"/>
      <c r="P27" s="227"/>
      <c r="Q27" s="276">
        <f t="shared" si="0"/>
        <v>8155.2139999999999</v>
      </c>
      <c r="R27" s="277">
        <v>443</v>
      </c>
      <c r="S27" s="282"/>
      <c r="T27" s="282"/>
      <c r="U27" s="282"/>
      <c r="V27" s="282"/>
      <c r="W27" s="279">
        <f t="shared" si="4"/>
        <v>7712.2139999999999</v>
      </c>
    </row>
    <row r="28" spans="1:23" s="2" customFormat="1" ht="20.100000000000001" customHeight="1">
      <c r="A28" s="42">
        <f t="shared" si="1"/>
        <v>21</v>
      </c>
      <c r="B28" s="306" t="s">
        <v>672</v>
      </c>
      <c r="C28" s="306" t="s">
        <v>673</v>
      </c>
      <c r="D28" s="306" t="s">
        <v>619</v>
      </c>
      <c r="E28" s="306" t="s">
        <v>674</v>
      </c>
      <c r="F28" s="306" t="s">
        <v>288</v>
      </c>
      <c r="G28" s="227">
        <v>5334.36</v>
      </c>
      <c r="H28" s="275">
        <f t="shared" si="2"/>
        <v>408.07853999999998</v>
      </c>
      <c r="I28" s="275">
        <f t="shared" si="3"/>
        <v>974.58757199999991</v>
      </c>
      <c r="J28" s="275">
        <v>61</v>
      </c>
      <c r="K28" s="275">
        <v>515</v>
      </c>
      <c r="L28" s="275">
        <v>175</v>
      </c>
      <c r="M28" s="275">
        <v>739</v>
      </c>
      <c r="N28" s="275">
        <v>588</v>
      </c>
      <c r="O28" s="227"/>
      <c r="P28" s="227"/>
      <c r="Q28" s="276">
        <f t="shared" si="0"/>
        <v>8795.0261119999996</v>
      </c>
      <c r="R28" s="277">
        <v>443</v>
      </c>
      <c r="S28" s="282"/>
      <c r="T28" s="282"/>
      <c r="U28" s="282"/>
      <c r="V28" s="282"/>
      <c r="W28" s="279">
        <f t="shared" si="4"/>
        <v>8352.0261119999996</v>
      </c>
    </row>
    <row r="29" spans="1:23" s="2" customFormat="1" ht="20.100000000000001" customHeight="1">
      <c r="A29" s="42">
        <f t="shared" si="1"/>
        <v>22</v>
      </c>
      <c r="B29" s="306" t="s">
        <v>675</v>
      </c>
      <c r="C29" s="306" t="s">
        <v>676</v>
      </c>
      <c r="D29" s="306" t="s">
        <v>619</v>
      </c>
      <c r="E29" s="306" t="s">
        <v>677</v>
      </c>
      <c r="F29" s="306" t="s">
        <v>237</v>
      </c>
      <c r="G29" s="227">
        <v>482</v>
      </c>
      <c r="H29" s="275">
        <f t="shared" si="2"/>
        <v>36.872999999999998</v>
      </c>
      <c r="I29" s="275">
        <f t="shared" si="3"/>
        <v>88.061400000000006</v>
      </c>
      <c r="J29" s="275">
        <v>61</v>
      </c>
      <c r="K29" s="275">
        <v>515</v>
      </c>
      <c r="L29" s="275">
        <v>175</v>
      </c>
      <c r="M29" s="275">
        <v>739</v>
      </c>
      <c r="N29" s="275">
        <v>588</v>
      </c>
      <c r="O29" s="227"/>
      <c r="P29" s="227"/>
      <c r="Q29" s="276">
        <f t="shared" si="0"/>
        <v>2684.9344000000001</v>
      </c>
      <c r="R29" s="277">
        <v>443</v>
      </c>
      <c r="S29" s="282"/>
      <c r="T29" s="282"/>
      <c r="U29" s="282"/>
      <c r="V29" s="282"/>
      <c r="W29" s="279">
        <f t="shared" si="4"/>
        <v>2241.9344000000001</v>
      </c>
    </row>
    <row r="30" spans="1:23" s="2" customFormat="1" ht="20.100000000000001" customHeight="1">
      <c r="A30" s="42">
        <f t="shared" si="1"/>
        <v>23</v>
      </c>
      <c r="B30" s="306" t="s">
        <v>678</v>
      </c>
      <c r="C30" s="306" t="s">
        <v>667</v>
      </c>
      <c r="D30" s="306" t="s">
        <v>619</v>
      </c>
      <c r="E30" s="306" t="s">
        <v>679</v>
      </c>
      <c r="F30" s="306" t="s">
        <v>260</v>
      </c>
      <c r="G30" s="227">
        <v>5959</v>
      </c>
      <c r="H30" s="275">
        <f t="shared" si="2"/>
        <v>455.86349999999999</v>
      </c>
      <c r="I30" s="275">
        <f t="shared" si="3"/>
        <v>1088.7093</v>
      </c>
      <c r="J30" s="275">
        <v>61</v>
      </c>
      <c r="K30" s="275">
        <v>515</v>
      </c>
      <c r="L30" s="275">
        <v>175</v>
      </c>
      <c r="M30" s="275">
        <v>739</v>
      </c>
      <c r="N30" s="275">
        <v>588</v>
      </c>
      <c r="O30" s="227"/>
      <c r="P30" s="227"/>
      <c r="Q30" s="276">
        <f t="shared" si="0"/>
        <v>9581.5727999999999</v>
      </c>
      <c r="R30" s="277">
        <v>443</v>
      </c>
      <c r="S30" s="282"/>
      <c r="T30" s="282"/>
      <c r="U30" s="282"/>
      <c r="V30" s="282"/>
      <c r="W30" s="279">
        <f t="shared" si="4"/>
        <v>9138.5727999999999</v>
      </c>
    </row>
    <row r="31" spans="1:23" s="2" customFormat="1" ht="20.100000000000001" customHeight="1">
      <c r="A31" s="42">
        <f t="shared" si="1"/>
        <v>24</v>
      </c>
      <c r="B31" s="306" t="s">
        <v>680</v>
      </c>
      <c r="C31" s="306" t="s">
        <v>681</v>
      </c>
      <c r="D31" s="306" t="s">
        <v>619</v>
      </c>
      <c r="E31" s="306" t="s">
        <v>682</v>
      </c>
      <c r="F31" s="306" t="s">
        <v>260</v>
      </c>
      <c r="G31" s="227">
        <v>5421.64</v>
      </c>
      <c r="H31" s="275">
        <f t="shared" si="2"/>
        <v>414.75546000000003</v>
      </c>
      <c r="I31" s="275">
        <f t="shared" si="3"/>
        <v>990.53362800000002</v>
      </c>
      <c r="J31" s="275">
        <v>61</v>
      </c>
      <c r="K31" s="275">
        <v>515</v>
      </c>
      <c r="L31" s="275">
        <v>175</v>
      </c>
      <c r="M31" s="275">
        <v>739</v>
      </c>
      <c r="N31" s="275">
        <v>588</v>
      </c>
      <c r="O31" s="227"/>
      <c r="P31" s="227"/>
      <c r="Q31" s="276">
        <f t="shared" si="0"/>
        <v>8904.9290880000008</v>
      </c>
      <c r="R31" s="277">
        <v>443</v>
      </c>
      <c r="S31" s="282"/>
      <c r="T31" s="282"/>
      <c r="U31" s="282"/>
      <c r="V31" s="282"/>
      <c r="W31" s="279">
        <f t="shared" si="4"/>
        <v>8461.9290880000008</v>
      </c>
    </row>
    <row r="32" spans="1:23" s="2" customFormat="1" ht="20.100000000000001" customHeight="1">
      <c r="A32" s="42">
        <f t="shared" si="1"/>
        <v>25</v>
      </c>
      <c r="B32" s="306" t="s">
        <v>683</v>
      </c>
      <c r="C32" s="306" t="s">
        <v>343</v>
      </c>
      <c r="D32" s="306" t="s">
        <v>619</v>
      </c>
      <c r="E32" s="306" t="s">
        <v>684</v>
      </c>
      <c r="F32" s="306" t="s">
        <v>268</v>
      </c>
      <c r="G32" s="227">
        <v>6070</v>
      </c>
      <c r="H32" s="275">
        <f t="shared" si="2"/>
        <v>464.35500000000002</v>
      </c>
      <c r="I32" s="275">
        <f t="shared" si="3"/>
        <v>1108.989</v>
      </c>
      <c r="J32" s="275">
        <v>61</v>
      </c>
      <c r="K32" s="275">
        <v>515</v>
      </c>
      <c r="L32" s="275">
        <v>175</v>
      </c>
      <c r="M32" s="275">
        <v>739</v>
      </c>
      <c r="N32" s="275">
        <v>588</v>
      </c>
      <c r="O32" s="227"/>
      <c r="P32" s="227"/>
      <c r="Q32" s="276">
        <f t="shared" si="0"/>
        <v>9721.3439999999991</v>
      </c>
      <c r="R32" s="277">
        <v>443</v>
      </c>
      <c r="S32" s="282"/>
      <c r="T32" s="282"/>
      <c r="U32" s="282"/>
      <c r="V32" s="282"/>
      <c r="W32" s="279">
        <f t="shared" si="4"/>
        <v>9278.3439999999991</v>
      </c>
    </row>
    <row r="33" spans="1:23" s="2" customFormat="1" ht="20.100000000000001" customHeight="1">
      <c r="A33" s="42">
        <f t="shared" si="1"/>
        <v>26</v>
      </c>
      <c r="B33" s="306" t="s">
        <v>685</v>
      </c>
      <c r="C33" s="306" t="s">
        <v>343</v>
      </c>
      <c r="D33" s="306" t="s">
        <v>619</v>
      </c>
      <c r="E33" s="306" t="s">
        <v>686</v>
      </c>
      <c r="F33" s="306" t="s">
        <v>237</v>
      </c>
      <c r="G33" s="227">
        <v>7760.76</v>
      </c>
      <c r="H33" s="275">
        <f t="shared" si="2"/>
        <v>593.69813999999997</v>
      </c>
      <c r="I33" s="275">
        <f t="shared" si="3"/>
        <v>1417.890852</v>
      </c>
      <c r="J33" s="275">
        <v>61</v>
      </c>
      <c r="K33" s="275">
        <v>515</v>
      </c>
      <c r="L33" s="275">
        <v>175</v>
      </c>
      <c r="M33" s="275">
        <v>739</v>
      </c>
      <c r="N33" s="275">
        <v>588</v>
      </c>
      <c r="O33" s="227"/>
      <c r="P33" s="227"/>
      <c r="Q33" s="276">
        <f t="shared" si="0"/>
        <v>11850.348992000001</v>
      </c>
      <c r="R33" s="277">
        <v>443</v>
      </c>
      <c r="S33" s="282"/>
      <c r="T33" s="282"/>
      <c r="U33" s="282"/>
      <c r="V33" s="282"/>
      <c r="W33" s="279">
        <f t="shared" si="4"/>
        <v>11407.348992000001</v>
      </c>
    </row>
    <row r="34" spans="1:23" s="2" customFormat="1" ht="20.100000000000001" customHeight="1">
      <c r="A34" s="42">
        <f t="shared" si="1"/>
        <v>27</v>
      </c>
      <c r="B34" s="306" t="s">
        <v>687</v>
      </c>
      <c r="C34" s="306" t="s">
        <v>518</v>
      </c>
      <c r="D34" s="306" t="s">
        <v>619</v>
      </c>
      <c r="E34" s="306" t="s">
        <v>688</v>
      </c>
      <c r="F34" s="306" t="s">
        <v>532</v>
      </c>
      <c r="G34" s="227">
        <v>8146.14</v>
      </c>
      <c r="H34" s="275">
        <f t="shared" si="2"/>
        <v>623.17971</v>
      </c>
      <c r="I34" s="275">
        <f t="shared" si="3"/>
        <v>1488.2997780000001</v>
      </c>
      <c r="J34" s="275">
        <v>61</v>
      </c>
      <c r="K34" s="275">
        <v>515</v>
      </c>
      <c r="L34" s="275">
        <v>175</v>
      </c>
      <c r="M34" s="275">
        <v>739</v>
      </c>
      <c r="N34" s="275">
        <v>588</v>
      </c>
      <c r="O34" s="227"/>
      <c r="P34" s="227"/>
      <c r="Q34" s="276">
        <f t="shared" si="0"/>
        <v>12335.619488</v>
      </c>
      <c r="R34" s="277">
        <v>443</v>
      </c>
      <c r="S34" s="282"/>
      <c r="T34" s="282"/>
      <c r="U34" s="282"/>
      <c r="V34" s="282"/>
      <c r="W34" s="279">
        <f t="shared" si="4"/>
        <v>11892.619488</v>
      </c>
    </row>
    <row r="35" spans="1:23" s="2" customFormat="1" ht="20.100000000000001" customHeight="1">
      <c r="A35" s="42">
        <f t="shared" si="1"/>
        <v>28</v>
      </c>
      <c r="B35" s="306" t="s">
        <v>687</v>
      </c>
      <c r="C35" s="306" t="s">
        <v>374</v>
      </c>
      <c r="D35" s="306" t="s">
        <v>619</v>
      </c>
      <c r="E35" s="306" t="s">
        <v>689</v>
      </c>
      <c r="F35" s="306" t="s">
        <v>264</v>
      </c>
      <c r="G35" s="227">
        <v>7454.62</v>
      </c>
      <c r="H35" s="275">
        <f t="shared" si="2"/>
        <v>570.27842999999996</v>
      </c>
      <c r="I35" s="275">
        <f t="shared" si="3"/>
        <v>1361.9590740000001</v>
      </c>
      <c r="J35" s="275">
        <v>61</v>
      </c>
      <c r="K35" s="275">
        <v>515</v>
      </c>
      <c r="L35" s="275">
        <v>175</v>
      </c>
      <c r="M35" s="275">
        <v>739</v>
      </c>
      <c r="N35" s="275">
        <v>588</v>
      </c>
      <c r="O35" s="227"/>
      <c r="P35" s="227"/>
      <c r="Q35" s="276">
        <f t="shared" si="0"/>
        <v>11464.857504</v>
      </c>
      <c r="R35" s="277">
        <v>443</v>
      </c>
      <c r="S35" s="282"/>
      <c r="T35" s="282"/>
      <c r="U35" s="282"/>
      <c r="V35" s="282"/>
      <c r="W35" s="279">
        <f t="shared" si="4"/>
        <v>11021.857504</v>
      </c>
    </row>
    <row r="36" spans="1:23" s="2" customFormat="1" ht="20.100000000000001" customHeight="1">
      <c r="A36" s="42">
        <f t="shared" si="1"/>
        <v>29</v>
      </c>
      <c r="B36" s="306" t="s">
        <v>690</v>
      </c>
      <c r="C36" s="306" t="s">
        <v>691</v>
      </c>
      <c r="D36" s="306" t="s">
        <v>619</v>
      </c>
      <c r="E36" s="306" t="s">
        <v>692</v>
      </c>
      <c r="F36" s="306" t="s">
        <v>241</v>
      </c>
      <c r="G36" s="227">
        <v>7916.14</v>
      </c>
      <c r="H36" s="275">
        <f t="shared" si="2"/>
        <v>605.58470999999997</v>
      </c>
      <c r="I36" s="275">
        <f t="shared" si="3"/>
        <v>1446.2787780000001</v>
      </c>
      <c r="J36" s="275">
        <v>61</v>
      </c>
      <c r="K36" s="275">
        <v>515</v>
      </c>
      <c r="L36" s="275">
        <v>175</v>
      </c>
      <c r="M36" s="275">
        <v>739</v>
      </c>
      <c r="N36" s="275">
        <v>588</v>
      </c>
      <c r="O36" s="227"/>
      <c r="P36" s="227"/>
      <c r="Q36" s="276">
        <f t="shared" si="0"/>
        <v>12046.003488</v>
      </c>
      <c r="R36" s="277">
        <v>443</v>
      </c>
      <c r="S36" s="282"/>
      <c r="T36" s="282"/>
      <c r="U36" s="282"/>
      <c r="V36" s="282"/>
      <c r="W36" s="279">
        <f t="shared" si="4"/>
        <v>11603.003488</v>
      </c>
    </row>
    <row r="37" spans="1:23" s="2" customFormat="1" ht="20.100000000000001" customHeight="1">
      <c r="A37" s="42">
        <f t="shared" si="1"/>
        <v>30</v>
      </c>
      <c r="B37" s="306" t="s">
        <v>690</v>
      </c>
      <c r="C37" s="306" t="s">
        <v>693</v>
      </c>
      <c r="D37" s="306" t="s">
        <v>619</v>
      </c>
      <c r="E37" s="306" t="s">
        <v>694</v>
      </c>
      <c r="F37" s="306" t="s">
        <v>281</v>
      </c>
      <c r="G37" s="227">
        <v>5333.75</v>
      </c>
      <c r="H37" s="275">
        <f t="shared" si="2"/>
        <v>408.03187500000001</v>
      </c>
      <c r="I37" s="275">
        <f t="shared" si="3"/>
        <v>974.47612500000002</v>
      </c>
      <c r="J37" s="275">
        <v>61</v>
      </c>
      <c r="K37" s="275">
        <v>515</v>
      </c>
      <c r="L37" s="275">
        <v>175</v>
      </c>
      <c r="M37" s="275">
        <v>739</v>
      </c>
      <c r="N37" s="275">
        <v>588</v>
      </c>
      <c r="O37" s="227"/>
      <c r="P37" s="227"/>
      <c r="Q37" s="276">
        <f t="shared" si="0"/>
        <v>8794.2579999999998</v>
      </c>
      <c r="R37" s="277">
        <v>443</v>
      </c>
      <c r="S37" s="282"/>
      <c r="T37" s="282"/>
      <c r="U37" s="282"/>
      <c r="V37" s="282"/>
      <c r="W37" s="279">
        <f t="shared" si="4"/>
        <v>8351.2579999999998</v>
      </c>
    </row>
    <row r="38" spans="1:23" s="2" customFormat="1" ht="20.100000000000001" customHeight="1">
      <c r="A38" s="42">
        <f t="shared" si="1"/>
        <v>31</v>
      </c>
      <c r="B38" s="306" t="s">
        <v>695</v>
      </c>
      <c r="C38" s="306" t="s">
        <v>696</v>
      </c>
      <c r="D38" s="306" t="s">
        <v>619</v>
      </c>
      <c r="E38" s="306" t="s">
        <v>697</v>
      </c>
      <c r="F38" s="306" t="s">
        <v>281</v>
      </c>
      <c r="G38" s="227">
        <v>5586.24</v>
      </c>
      <c r="H38" s="275">
        <f t="shared" si="2"/>
        <v>427.34735999999998</v>
      </c>
      <c r="I38" s="275">
        <f t="shared" si="3"/>
        <v>1020.606048</v>
      </c>
      <c r="J38" s="275">
        <v>61</v>
      </c>
      <c r="K38" s="275">
        <v>515</v>
      </c>
      <c r="L38" s="275">
        <v>175</v>
      </c>
      <c r="M38" s="275">
        <v>739</v>
      </c>
      <c r="N38" s="275">
        <v>588</v>
      </c>
      <c r="O38" s="227"/>
      <c r="P38" s="227"/>
      <c r="Q38" s="276">
        <f t="shared" si="0"/>
        <v>9112.1934079999992</v>
      </c>
      <c r="R38" s="277">
        <v>443</v>
      </c>
      <c r="S38" s="282"/>
      <c r="T38" s="282"/>
      <c r="U38" s="282"/>
      <c r="V38" s="282"/>
      <c r="W38" s="279">
        <f t="shared" si="4"/>
        <v>8669.1934079999992</v>
      </c>
    </row>
    <row r="39" spans="1:23" s="2" customFormat="1" ht="20.100000000000001" customHeight="1">
      <c r="A39" s="42">
        <f t="shared" si="1"/>
        <v>32</v>
      </c>
      <c r="B39" s="306" t="s">
        <v>698</v>
      </c>
      <c r="C39" s="306" t="s">
        <v>699</v>
      </c>
      <c r="D39" s="306" t="s">
        <v>619</v>
      </c>
      <c r="E39" s="306" t="s">
        <v>700</v>
      </c>
      <c r="F39" s="306" t="s">
        <v>260</v>
      </c>
      <c r="G39" s="227">
        <v>5468.39</v>
      </c>
      <c r="H39" s="275">
        <f t="shared" si="2"/>
        <v>418.33183500000001</v>
      </c>
      <c r="I39" s="275">
        <f t="shared" si="3"/>
        <v>999.07485300000008</v>
      </c>
      <c r="J39" s="275">
        <v>61</v>
      </c>
      <c r="K39" s="275">
        <v>515</v>
      </c>
      <c r="L39" s="275">
        <v>175</v>
      </c>
      <c r="M39" s="275">
        <v>739</v>
      </c>
      <c r="N39" s="275">
        <v>588</v>
      </c>
      <c r="O39" s="227"/>
      <c r="P39" s="227"/>
      <c r="Q39" s="276">
        <f t="shared" si="0"/>
        <v>8963.7966880000004</v>
      </c>
      <c r="R39" s="277">
        <v>443</v>
      </c>
      <c r="S39" s="282"/>
      <c r="T39" s="282"/>
      <c r="U39" s="282"/>
      <c r="V39" s="282"/>
      <c r="W39" s="279">
        <f t="shared" si="4"/>
        <v>8520.7966880000004</v>
      </c>
    </row>
    <row r="40" spans="1:23" s="2" customFormat="1" ht="20.100000000000001" customHeight="1">
      <c r="A40" s="42">
        <f t="shared" si="1"/>
        <v>33</v>
      </c>
      <c r="B40" s="306" t="s">
        <v>701</v>
      </c>
      <c r="C40" s="306" t="s">
        <v>521</v>
      </c>
      <c r="D40" s="306" t="s">
        <v>619</v>
      </c>
      <c r="E40" s="306" t="s">
        <v>702</v>
      </c>
      <c r="F40" s="306" t="s">
        <v>241</v>
      </c>
      <c r="G40" s="227">
        <v>6309.27</v>
      </c>
      <c r="H40" s="275">
        <f t="shared" si="2"/>
        <v>482.659155</v>
      </c>
      <c r="I40" s="275">
        <f t="shared" si="3"/>
        <v>1152.7036290000001</v>
      </c>
      <c r="J40" s="275">
        <v>61</v>
      </c>
      <c r="K40" s="275">
        <v>515</v>
      </c>
      <c r="L40" s="275">
        <v>175</v>
      </c>
      <c r="M40" s="275">
        <v>739</v>
      </c>
      <c r="N40" s="275">
        <v>588</v>
      </c>
      <c r="O40" s="227"/>
      <c r="P40" s="227"/>
      <c r="Q40" s="276">
        <f t="shared" si="0"/>
        <v>10022.632784000001</v>
      </c>
      <c r="R40" s="277">
        <v>443</v>
      </c>
      <c r="S40" s="282"/>
      <c r="T40" s="282"/>
      <c r="U40" s="282"/>
      <c r="V40" s="282"/>
      <c r="W40" s="279">
        <f t="shared" si="4"/>
        <v>9579.6327840000013</v>
      </c>
    </row>
    <row r="41" spans="1:23" s="2" customFormat="1" ht="20.100000000000001" customHeight="1">
      <c r="A41" s="42">
        <f t="shared" si="1"/>
        <v>34</v>
      </c>
      <c r="B41" s="306" t="s">
        <v>703</v>
      </c>
      <c r="C41" s="306" t="s">
        <v>704</v>
      </c>
      <c r="D41" s="306" t="s">
        <v>619</v>
      </c>
      <c r="E41" s="306" t="s">
        <v>705</v>
      </c>
      <c r="F41" s="306" t="s">
        <v>292</v>
      </c>
      <c r="G41" s="227">
        <v>5593.38</v>
      </c>
      <c r="H41" s="275">
        <f t="shared" si="2"/>
        <v>427.89357000000001</v>
      </c>
      <c r="I41" s="275">
        <f t="shared" si="3"/>
        <v>1021.910526</v>
      </c>
      <c r="J41" s="275">
        <v>61</v>
      </c>
      <c r="K41" s="275">
        <v>515</v>
      </c>
      <c r="L41" s="275">
        <v>175</v>
      </c>
      <c r="M41" s="275">
        <v>739</v>
      </c>
      <c r="N41" s="275">
        <v>588</v>
      </c>
      <c r="O41" s="227"/>
      <c r="P41" s="227"/>
      <c r="Q41" s="276">
        <f t="shared" si="0"/>
        <v>9121.1840960000009</v>
      </c>
      <c r="R41" s="277">
        <v>443</v>
      </c>
      <c r="S41" s="282"/>
      <c r="T41" s="282"/>
      <c r="U41" s="282"/>
      <c r="V41" s="282"/>
      <c r="W41" s="279">
        <f t="shared" si="4"/>
        <v>8678.1840960000009</v>
      </c>
    </row>
    <row r="42" spans="1:23" s="2" customFormat="1" ht="20.100000000000001" customHeight="1">
      <c r="A42" s="42">
        <f t="shared" si="1"/>
        <v>35</v>
      </c>
      <c r="B42" s="306" t="s">
        <v>706</v>
      </c>
      <c r="C42" s="306" t="s">
        <v>707</v>
      </c>
      <c r="D42" s="306" t="s">
        <v>619</v>
      </c>
      <c r="E42" s="306" t="s">
        <v>708</v>
      </c>
      <c r="F42" s="306" t="s">
        <v>288</v>
      </c>
      <c r="G42" s="227">
        <v>4908.75</v>
      </c>
      <c r="H42" s="275">
        <f t="shared" si="2"/>
        <v>375.51937499999997</v>
      </c>
      <c r="I42" s="275">
        <f t="shared" si="3"/>
        <v>896.82862499999999</v>
      </c>
      <c r="J42" s="275">
        <v>61</v>
      </c>
      <c r="K42" s="275">
        <v>515</v>
      </c>
      <c r="L42" s="275">
        <v>175</v>
      </c>
      <c r="M42" s="275">
        <v>739</v>
      </c>
      <c r="N42" s="275">
        <v>588</v>
      </c>
      <c r="O42" s="227"/>
      <c r="P42" s="227"/>
      <c r="Q42" s="276">
        <f t="shared" si="0"/>
        <v>8259.098</v>
      </c>
      <c r="R42" s="277">
        <v>443</v>
      </c>
      <c r="S42" s="282"/>
      <c r="T42" s="282"/>
      <c r="U42" s="282"/>
      <c r="V42" s="282"/>
      <c r="W42" s="279">
        <f t="shared" si="4"/>
        <v>7816.098</v>
      </c>
    </row>
    <row r="43" spans="1:23" s="2" customFormat="1" ht="20.100000000000001" customHeight="1">
      <c r="A43" s="42">
        <f t="shared" si="1"/>
        <v>36</v>
      </c>
      <c r="B43" s="306" t="s">
        <v>709</v>
      </c>
      <c r="C43" s="306" t="s">
        <v>599</v>
      </c>
      <c r="D43" s="306" t="s">
        <v>619</v>
      </c>
      <c r="E43" s="306" t="s">
        <v>710</v>
      </c>
      <c r="F43" s="306" t="s">
        <v>532</v>
      </c>
      <c r="G43" s="227">
        <v>5538.63</v>
      </c>
      <c r="H43" s="275">
        <f t="shared" si="2"/>
        <v>423.705195</v>
      </c>
      <c r="I43" s="275">
        <f t="shared" si="3"/>
        <v>1011.907701</v>
      </c>
      <c r="J43" s="275">
        <v>61</v>
      </c>
      <c r="K43" s="275">
        <v>515</v>
      </c>
      <c r="L43" s="275">
        <v>175</v>
      </c>
      <c r="M43" s="275">
        <v>739</v>
      </c>
      <c r="N43" s="275">
        <v>588</v>
      </c>
      <c r="O43" s="227"/>
      <c r="P43" s="227"/>
      <c r="Q43" s="276">
        <f t="shared" si="0"/>
        <v>9052.2428959999997</v>
      </c>
      <c r="R43" s="277">
        <v>443</v>
      </c>
      <c r="S43" s="282"/>
      <c r="T43" s="282"/>
      <c r="U43" s="282"/>
      <c r="V43" s="282"/>
      <c r="W43" s="279">
        <f t="shared" si="4"/>
        <v>8609.2428959999997</v>
      </c>
    </row>
    <row r="44" spans="1:23" s="2" customFormat="1" ht="20.100000000000001" customHeight="1">
      <c r="A44" s="42">
        <f t="shared" si="1"/>
        <v>37</v>
      </c>
      <c r="B44" s="306" t="s">
        <v>711</v>
      </c>
      <c r="C44" s="306" t="s">
        <v>712</v>
      </c>
      <c r="D44" s="306" t="s">
        <v>619</v>
      </c>
      <c r="E44" s="306" t="s">
        <v>713</v>
      </c>
      <c r="F44" s="306" t="s">
        <v>237</v>
      </c>
      <c r="G44" s="227">
        <v>6255</v>
      </c>
      <c r="H44" s="275">
        <f t="shared" si="2"/>
        <v>478.50749999999999</v>
      </c>
      <c r="I44" s="275">
        <f t="shared" si="3"/>
        <v>1142.7885000000001</v>
      </c>
      <c r="J44" s="275">
        <v>61</v>
      </c>
      <c r="K44" s="275">
        <v>515</v>
      </c>
      <c r="L44" s="275">
        <v>175</v>
      </c>
      <c r="M44" s="275">
        <v>739</v>
      </c>
      <c r="N44" s="275">
        <v>588</v>
      </c>
      <c r="O44" s="227"/>
      <c r="P44" s="227"/>
      <c r="Q44" s="276">
        <f t="shared" si="0"/>
        <v>9954.2960000000003</v>
      </c>
      <c r="R44" s="277">
        <v>443</v>
      </c>
      <c r="S44" s="282"/>
      <c r="T44" s="282"/>
      <c r="U44" s="282"/>
      <c r="V44" s="282"/>
      <c r="W44" s="279">
        <f t="shared" si="4"/>
        <v>9511.2960000000003</v>
      </c>
    </row>
    <row r="45" spans="1:23" s="2" customFormat="1" ht="20.100000000000001" customHeight="1">
      <c r="A45" s="42">
        <f t="shared" si="1"/>
        <v>38</v>
      </c>
      <c r="B45" s="306" t="s">
        <v>355</v>
      </c>
      <c r="C45" s="306" t="s">
        <v>714</v>
      </c>
      <c r="D45" s="306" t="s">
        <v>619</v>
      </c>
      <c r="E45" s="306" t="s">
        <v>715</v>
      </c>
      <c r="F45" s="306" t="s">
        <v>288</v>
      </c>
      <c r="G45" s="227">
        <v>4622.67</v>
      </c>
      <c r="H45" s="275">
        <f t="shared" si="2"/>
        <v>353.634255</v>
      </c>
      <c r="I45" s="275">
        <f t="shared" si="3"/>
        <v>844.56180900000004</v>
      </c>
      <c r="J45" s="275">
        <v>61</v>
      </c>
      <c r="K45" s="275">
        <v>515</v>
      </c>
      <c r="L45" s="275">
        <v>175</v>
      </c>
      <c r="M45" s="275">
        <v>739</v>
      </c>
      <c r="N45" s="275">
        <v>588</v>
      </c>
      <c r="O45" s="227"/>
      <c r="P45" s="227"/>
      <c r="Q45" s="276">
        <f t="shared" si="0"/>
        <v>7898.8660639999998</v>
      </c>
      <c r="R45" s="277">
        <v>443</v>
      </c>
      <c r="S45" s="282"/>
      <c r="T45" s="282"/>
      <c r="U45" s="282"/>
      <c r="V45" s="282"/>
      <c r="W45" s="279">
        <f t="shared" si="4"/>
        <v>7455.8660639999998</v>
      </c>
    </row>
    <row r="46" spans="1:23" s="2" customFormat="1" ht="20.100000000000001" customHeight="1">
      <c r="A46" s="42">
        <f t="shared" si="1"/>
        <v>39</v>
      </c>
      <c r="B46" s="306" t="s">
        <v>716</v>
      </c>
      <c r="C46" s="306" t="s">
        <v>717</v>
      </c>
      <c r="D46" s="306" t="s">
        <v>619</v>
      </c>
      <c r="E46" s="306" t="s">
        <v>718</v>
      </c>
      <c r="F46" s="306" t="s">
        <v>264</v>
      </c>
      <c r="G46" s="227">
        <v>5176.25</v>
      </c>
      <c r="H46" s="275">
        <f t="shared" si="2"/>
        <v>395.98312499999997</v>
      </c>
      <c r="I46" s="275">
        <f t="shared" si="3"/>
        <v>945.700875</v>
      </c>
      <c r="J46" s="275">
        <v>61</v>
      </c>
      <c r="K46" s="275">
        <v>515</v>
      </c>
      <c r="L46" s="275">
        <v>175</v>
      </c>
      <c r="M46" s="275">
        <v>739</v>
      </c>
      <c r="N46" s="275">
        <v>588</v>
      </c>
      <c r="O46" s="227"/>
      <c r="P46" s="227"/>
      <c r="Q46" s="276">
        <f t="shared" si="0"/>
        <v>8595.9339999999993</v>
      </c>
      <c r="R46" s="277">
        <v>443</v>
      </c>
      <c r="S46" s="282"/>
      <c r="T46" s="282"/>
      <c r="U46" s="282"/>
      <c r="V46" s="282"/>
      <c r="W46" s="279">
        <f t="shared" si="4"/>
        <v>8152.9339999999993</v>
      </c>
    </row>
    <row r="47" spans="1:23" s="2" customFormat="1" ht="20.100000000000001" customHeight="1">
      <c r="A47" s="42">
        <f t="shared" si="1"/>
        <v>40</v>
      </c>
      <c r="B47" s="306" t="s">
        <v>719</v>
      </c>
      <c r="C47" s="306" t="s">
        <v>353</v>
      </c>
      <c r="D47" s="306" t="s">
        <v>619</v>
      </c>
      <c r="E47" s="306" t="s">
        <v>720</v>
      </c>
      <c r="F47" s="306" t="s">
        <v>292</v>
      </c>
      <c r="G47" s="227">
        <v>5322.86</v>
      </c>
      <c r="H47" s="275">
        <f t="shared" si="2"/>
        <v>407.19878999999997</v>
      </c>
      <c r="I47" s="275">
        <f t="shared" si="3"/>
        <v>972.48652199999992</v>
      </c>
      <c r="J47" s="275">
        <v>61</v>
      </c>
      <c r="K47" s="275">
        <v>515</v>
      </c>
      <c r="L47" s="275">
        <v>175</v>
      </c>
      <c r="M47" s="275">
        <v>739</v>
      </c>
      <c r="N47" s="275">
        <v>588</v>
      </c>
      <c r="O47" s="227"/>
      <c r="P47" s="227"/>
      <c r="Q47" s="276">
        <f t="shared" si="0"/>
        <v>8780.5453120000002</v>
      </c>
      <c r="R47" s="277">
        <v>443</v>
      </c>
      <c r="S47" s="282"/>
      <c r="T47" s="282"/>
      <c r="U47" s="282"/>
      <c r="V47" s="282"/>
      <c r="W47" s="279">
        <f t="shared" si="4"/>
        <v>8337.5453120000002</v>
      </c>
    </row>
    <row r="48" spans="1:23" s="2" customFormat="1" ht="20.100000000000001" customHeight="1">
      <c r="A48" s="42">
        <f t="shared" si="1"/>
        <v>41</v>
      </c>
      <c r="B48" s="306" t="s">
        <v>721</v>
      </c>
      <c r="C48" s="306" t="s">
        <v>722</v>
      </c>
      <c r="D48" s="306" t="s">
        <v>619</v>
      </c>
      <c r="E48" s="306" t="s">
        <v>723</v>
      </c>
      <c r="F48" s="306" t="s">
        <v>292</v>
      </c>
      <c r="G48" s="227">
        <v>4607.63</v>
      </c>
      <c r="H48" s="275">
        <f t="shared" si="2"/>
        <v>352.48369500000001</v>
      </c>
      <c r="I48" s="275">
        <f t="shared" si="3"/>
        <v>841.81400100000008</v>
      </c>
      <c r="J48" s="275">
        <v>61</v>
      </c>
      <c r="K48" s="275">
        <v>515</v>
      </c>
      <c r="L48" s="275">
        <v>175</v>
      </c>
      <c r="M48" s="275">
        <v>739</v>
      </c>
      <c r="N48" s="275">
        <v>588</v>
      </c>
      <c r="O48" s="227"/>
      <c r="P48" s="227"/>
      <c r="Q48" s="276">
        <f t="shared" si="0"/>
        <v>7879.9276959999997</v>
      </c>
      <c r="R48" s="277">
        <v>443</v>
      </c>
      <c r="S48" s="282"/>
      <c r="T48" s="282"/>
      <c r="U48" s="282"/>
      <c r="V48" s="282"/>
      <c r="W48" s="279">
        <f t="shared" si="4"/>
        <v>7436.9276959999997</v>
      </c>
    </row>
    <row r="49" spans="1:23" s="2" customFormat="1" ht="20.100000000000001" customHeight="1">
      <c r="A49" s="42">
        <f t="shared" si="1"/>
        <v>42</v>
      </c>
      <c r="B49" s="306" t="s">
        <v>724</v>
      </c>
      <c r="C49" s="306" t="s">
        <v>725</v>
      </c>
      <c r="D49" s="306" t="s">
        <v>619</v>
      </c>
      <c r="E49" s="306" t="s">
        <v>726</v>
      </c>
      <c r="F49" s="306" t="s">
        <v>264</v>
      </c>
      <c r="G49" s="227">
        <v>3701.52</v>
      </c>
      <c r="H49" s="275">
        <f t="shared" si="2"/>
        <v>283.16627999999997</v>
      </c>
      <c r="I49" s="275">
        <f t="shared" si="3"/>
        <v>676.26770399999998</v>
      </c>
      <c r="J49" s="275">
        <v>61</v>
      </c>
      <c r="K49" s="275">
        <v>515</v>
      </c>
      <c r="L49" s="275">
        <v>175</v>
      </c>
      <c r="M49" s="275">
        <v>739</v>
      </c>
      <c r="N49" s="275">
        <v>588</v>
      </c>
      <c r="O49" s="227"/>
      <c r="P49" s="227"/>
      <c r="Q49" s="276">
        <f t="shared" si="0"/>
        <v>6738.9539839999998</v>
      </c>
      <c r="R49" s="277">
        <v>443</v>
      </c>
      <c r="S49" s="282"/>
      <c r="T49" s="282"/>
      <c r="U49" s="282"/>
      <c r="V49" s="282"/>
      <c r="W49" s="279">
        <f t="shared" si="4"/>
        <v>6295.9539839999998</v>
      </c>
    </row>
    <row r="50" spans="1:23" s="2" customFormat="1" ht="20.100000000000001" customHeight="1">
      <c r="A50" s="42">
        <f t="shared" si="1"/>
        <v>43</v>
      </c>
      <c r="B50" s="306" t="s">
        <v>727</v>
      </c>
      <c r="C50" s="306" t="s">
        <v>728</v>
      </c>
      <c r="D50" s="306" t="s">
        <v>619</v>
      </c>
      <c r="E50" s="306" t="s">
        <v>729</v>
      </c>
      <c r="F50" s="306" t="s">
        <v>288</v>
      </c>
      <c r="G50" s="227">
        <v>5016.25</v>
      </c>
      <c r="H50" s="275">
        <f t="shared" si="2"/>
        <v>383.74312500000002</v>
      </c>
      <c r="I50" s="275">
        <f t="shared" si="3"/>
        <v>916.46887500000003</v>
      </c>
      <c r="J50" s="275">
        <v>61</v>
      </c>
      <c r="K50" s="275">
        <v>515</v>
      </c>
      <c r="L50" s="275">
        <v>175</v>
      </c>
      <c r="M50" s="275">
        <v>739</v>
      </c>
      <c r="N50" s="275">
        <v>588</v>
      </c>
      <c r="O50" s="227"/>
      <c r="P50" s="227"/>
      <c r="Q50" s="276">
        <f t="shared" si="0"/>
        <v>8394.4619999999995</v>
      </c>
      <c r="R50" s="277">
        <v>443</v>
      </c>
      <c r="S50" s="282"/>
      <c r="T50" s="282"/>
      <c r="U50" s="282"/>
      <c r="V50" s="282"/>
      <c r="W50" s="279">
        <f t="shared" si="4"/>
        <v>7951.4619999999995</v>
      </c>
    </row>
    <row r="51" spans="1:23" s="2" customFormat="1" ht="20.100000000000001" customHeight="1">
      <c r="A51" s="42">
        <f t="shared" si="1"/>
        <v>44</v>
      </c>
      <c r="B51" s="306" t="s">
        <v>730</v>
      </c>
      <c r="C51" s="306" t="s">
        <v>681</v>
      </c>
      <c r="D51" s="306" t="s">
        <v>619</v>
      </c>
      <c r="E51" s="306" t="s">
        <v>731</v>
      </c>
      <c r="F51" s="306" t="s">
        <v>241</v>
      </c>
      <c r="G51" s="227">
        <v>1691.34</v>
      </c>
      <c r="H51" s="275">
        <f t="shared" si="2"/>
        <v>129.38750999999999</v>
      </c>
      <c r="I51" s="275">
        <f t="shared" si="3"/>
        <v>309.00781799999999</v>
      </c>
      <c r="J51" s="275">
        <v>61</v>
      </c>
      <c r="K51" s="275">
        <v>515</v>
      </c>
      <c r="L51" s="275">
        <v>175</v>
      </c>
      <c r="M51" s="275">
        <v>739</v>
      </c>
      <c r="N51" s="275">
        <v>588</v>
      </c>
      <c r="O51" s="227"/>
      <c r="P51" s="227"/>
      <c r="Q51" s="276">
        <f t="shared" si="0"/>
        <v>4207.7353279999998</v>
      </c>
      <c r="R51" s="277">
        <v>443</v>
      </c>
      <c r="S51" s="282"/>
      <c r="T51" s="282"/>
      <c r="U51" s="282"/>
      <c r="V51" s="282"/>
      <c r="W51" s="279">
        <f t="shared" si="4"/>
        <v>3764.7353279999998</v>
      </c>
    </row>
    <row r="52" spans="1:23" s="2" customFormat="1" ht="20.100000000000001" customHeight="1">
      <c r="A52" s="42">
        <f t="shared" si="1"/>
        <v>45</v>
      </c>
      <c r="B52" s="306" t="s">
        <v>732</v>
      </c>
      <c r="C52" s="306" t="s">
        <v>733</v>
      </c>
      <c r="D52" s="306" t="s">
        <v>619</v>
      </c>
      <c r="E52" s="306" t="s">
        <v>734</v>
      </c>
      <c r="F52" s="306" t="s">
        <v>237</v>
      </c>
      <c r="G52" s="227">
        <v>5179.17</v>
      </c>
      <c r="H52" s="275">
        <f t="shared" si="2"/>
        <v>396.20650499999999</v>
      </c>
      <c r="I52" s="275">
        <f t="shared" si="3"/>
        <v>946.23435900000004</v>
      </c>
      <c r="J52" s="275">
        <v>61</v>
      </c>
      <c r="K52" s="275">
        <v>515</v>
      </c>
      <c r="L52" s="275">
        <v>175</v>
      </c>
      <c r="M52" s="275">
        <v>739</v>
      </c>
      <c r="N52" s="275">
        <v>588</v>
      </c>
      <c r="O52" s="227"/>
      <c r="P52" s="227"/>
      <c r="Q52" s="276">
        <f t="shared" si="0"/>
        <v>8599.6108640000002</v>
      </c>
      <c r="R52" s="277">
        <v>443</v>
      </c>
      <c r="S52" s="282"/>
      <c r="T52" s="282"/>
      <c r="U52" s="282"/>
      <c r="V52" s="282"/>
      <c r="W52" s="279">
        <f t="shared" si="4"/>
        <v>8156.6108640000002</v>
      </c>
    </row>
    <row r="53" spans="1:23" s="2" customFormat="1" ht="20.100000000000001" customHeight="1">
      <c r="A53" s="42">
        <f t="shared" si="1"/>
        <v>46</v>
      </c>
      <c r="B53" s="306" t="s">
        <v>735</v>
      </c>
      <c r="C53" s="306" t="s">
        <v>736</v>
      </c>
      <c r="D53" s="306" t="s">
        <v>619</v>
      </c>
      <c r="E53" s="306" t="s">
        <v>737</v>
      </c>
      <c r="F53" s="306" t="s">
        <v>260</v>
      </c>
      <c r="G53" s="227">
        <v>6166.67</v>
      </c>
      <c r="H53" s="275">
        <f t="shared" si="2"/>
        <v>471.75025499999998</v>
      </c>
      <c r="I53" s="275">
        <f t="shared" si="3"/>
        <v>1126.650609</v>
      </c>
      <c r="J53" s="275">
        <v>61</v>
      </c>
      <c r="K53" s="275">
        <v>515</v>
      </c>
      <c r="L53" s="275">
        <v>175</v>
      </c>
      <c r="M53" s="275">
        <v>739</v>
      </c>
      <c r="N53" s="275">
        <v>588</v>
      </c>
      <c r="O53" s="227"/>
      <c r="P53" s="227"/>
      <c r="Q53" s="276">
        <f t="shared" si="0"/>
        <v>9843.0708640000012</v>
      </c>
      <c r="R53" s="277">
        <v>443</v>
      </c>
      <c r="S53" s="282"/>
      <c r="T53" s="282"/>
      <c r="U53" s="282"/>
      <c r="V53" s="282"/>
      <c r="W53" s="279">
        <f t="shared" si="4"/>
        <v>9400.0708640000012</v>
      </c>
    </row>
    <row r="54" spans="1:23" s="2" customFormat="1" ht="20.100000000000001" customHeight="1">
      <c r="A54" s="42">
        <f t="shared" si="1"/>
        <v>47</v>
      </c>
      <c r="B54" s="306" t="s">
        <v>738</v>
      </c>
      <c r="C54" s="306" t="s">
        <v>739</v>
      </c>
      <c r="D54" s="306" t="s">
        <v>619</v>
      </c>
      <c r="E54" s="306" t="s">
        <v>740</v>
      </c>
      <c r="F54" s="306" t="s">
        <v>327</v>
      </c>
      <c r="G54" s="227">
        <v>4940</v>
      </c>
      <c r="H54" s="275">
        <f t="shared" si="2"/>
        <v>377.90999999999997</v>
      </c>
      <c r="I54" s="275">
        <f t="shared" si="3"/>
        <v>902.53800000000001</v>
      </c>
      <c r="J54" s="275">
        <v>61</v>
      </c>
      <c r="K54" s="275">
        <v>515</v>
      </c>
      <c r="L54" s="275">
        <v>175</v>
      </c>
      <c r="M54" s="275">
        <v>739</v>
      </c>
      <c r="N54" s="275">
        <v>588</v>
      </c>
      <c r="O54" s="227"/>
      <c r="P54" s="227"/>
      <c r="Q54" s="276">
        <f t="shared" si="0"/>
        <v>8298.4480000000003</v>
      </c>
      <c r="R54" s="277">
        <v>443</v>
      </c>
      <c r="S54" s="282"/>
      <c r="T54" s="282"/>
      <c r="U54" s="282"/>
      <c r="V54" s="282"/>
      <c r="W54" s="279">
        <f t="shared" si="4"/>
        <v>7855.4480000000003</v>
      </c>
    </row>
    <row r="55" spans="1:23" s="2" customFormat="1" ht="20.100000000000001" customHeight="1">
      <c r="A55" s="42">
        <f t="shared" si="1"/>
        <v>48</v>
      </c>
      <c r="B55" s="306" t="s">
        <v>741</v>
      </c>
      <c r="C55" s="306" t="s">
        <v>434</v>
      </c>
      <c r="D55" s="306" t="s">
        <v>619</v>
      </c>
      <c r="E55" s="306" t="s">
        <v>742</v>
      </c>
      <c r="F55" s="306" t="s">
        <v>237</v>
      </c>
      <c r="G55" s="227">
        <v>4882.5</v>
      </c>
      <c r="H55" s="275">
        <f t="shared" si="2"/>
        <v>373.51125000000002</v>
      </c>
      <c r="I55" s="275">
        <f t="shared" si="3"/>
        <v>892.03274999999996</v>
      </c>
      <c r="J55" s="275">
        <v>61</v>
      </c>
      <c r="K55" s="275">
        <v>515</v>
      </c>
      <c r="L55" s="275">
        <v>175</v>
      </c>
      <c r="M55" s="275">
        <v>739</v>
      </c>
      <c r="N55" s="275">
        <v>588</v>
      </c>
      <c r="O55" s="227"/>
      <c r="P55" s="227"/>
      <c r="Q55" s="276">
        <f t="shared" si="0"/>
        <v>8226.0439999999999</v>
      </c>
      <c r="R55" s="277">
        <v>443</v>
      </c>
      <c r="S55" s="282"/>
      <c r="T55" s="282"/>
      <c r="U55" s="282"/>
      <c r="V55" s="282"/>
      <c r="W55" s="279">
        <f t="shared" si="4"/>
        <v>7783.0439999999999</v>
      </c>
    </row>
    <row r="56" spans="1:23" s="2" customFormat="1" ht="20.100000000000001" customHeight="1">
      <c r="A56" s="42">
        <f t="shared" si="1"/>
        <v>49</v>
      </c>
      <c r="B56" s="306" t="s">
        <v>743</v>
      </c>
      <c r="C56" s="306" t="s">
        <v>744</v>
      </c>
      <c r="D56" s="306" t="s">
        <v>619</v>
      </c>
      <c r="E56" s="306" t="s">
        <v>745</v>
      </c>
      <c r="F56" s="306" t="s">
        <v>237</v>
      </c>
      <c r="G56" s="227">
        <v>7124.35</v>
      </c>
      <c r="H56" s="275">
        <f t="shared" si="2"/>
        <v>545.01277500000003</v>
      </c>
      <c r="I56" s="275">
        <f t="shared" si="3"/>
        <v>1301.618745</v>
      </c>
      <c r="J56" s="275">
        <v>61</v>
      </c>
      <c r="K56" s="275">
        <v>515</v>
      </c>
      <c r="L56" s="275">
        <v>175</v>
      </c>
      <c r="M56" s="275">
        <v>739</v>
      </c>
      <c r="N56" s="275">
        <v>588</v>
      </c>
      <c r="O56" s="227"/>
      <c r="P56" s="227"/>
      <c r="Q56" s="276">
        <f t="shared" si="0"/>
        <v>11048.981520000001</v>
      </c>
      <c r="R56" s="277">
        <v>443</v>
      </c>
      <c r="S56" s="282"/>
      <c r="T56" s="282"/>
      <c r="U56" s="282"/>
      <c r="V56" s="282"/>
      <c r="W56" s="279">
        <f t="shared" si="4"/>
        <v>10605.981520000001</v>
      </c>
    </row>
    <row r="57" spans="1:23" s="2" customFormat="1" ht="20.100000000000001" customHeight="1">
      <c r="A57" s="42">
        <f t="shared" si="1"/>
        <v>50</v>
      </c>
      <c r="B57" s="306" t="s">
        <v>746</v>
      </c>
      <c r="C57" s="306" t="s">
        <v>593</v>
      </c>
      <c r="D57" s="306" t="s">
        <v>619</v>
      </c>
      <c r="E57" s="306" t="s">
        <v>747</v>
      </c>
      <c r="F57" s="306" t="s">
        <v>327</v>
      </c>
      <c r="G57" s="227">
        <v>6300.76</v>
      </c>
      <c r="H57" s="275">
        <f t="shared" si="2"/>
        <v>482.00814000000003</v>
      </c>
      <c r="I57" s="275">
        <f t="shared" si="3"/>
        <v>1151.148852</v>
      </c>
      <c r="J57" s="275">
        <v>61</v>
      </c>
      <c r="K57" s="275">
        <v>515</v>
      </c>
      <c r="L57" s="275">
        <v>175</v>
      </c>
      <c r="M57" s="275">
        <v>739</v>
      </c>
      <c r="N57" s="275">
        <v>588</v>
      </c>
      <c r="O57" s="227"/>
      <c r="P57" s="227"/>
      <c r="Q57" s="276">
        <f t="shared" si="0"/>
        <v>10011.916992</v>
      </c>
      <c r="R57" s="277">
        <v>443</v>
      </c>
      <c r="S57" s="282"/>
      <c r="T57" s="282"/>
      <c r="U57" s="282"/>
      <c r="V57" s="282"/>
      <c r="W57" s="279">
        <f t="shared" si="4"/>
        <v>9568.9169920000004</v>
      </c>
    </row>
    <row r="58" spans="1:23" s="2" customFormat="1" ht="20.100000000000001" customHeight="1">
      <c r="A58" s="42">
        <f t="shared" si="1"/>
        <v>51</v>
      </c>
      <c r="B58" s="306" t="s">
        <v>748</v>
      </c>
      <c r="C58" s="306" t="s">
        <v>749</v>
      </c>
      <c r="D58" s="306" t="s">
        <v>619</v>
      </c>
      <c r="E58" s="306" t="s">
        <v>750</v>
      </c>
      <c r="F58" s="306" t="s">
        <v>260</v>
      </c>
      <c r="G58" s="227">
        <v>7916.14</v>
      </c>
      <c r="H58" s="275">
        <f t="shared" si="2"/>
        <v>605.58470999999997</v>
      </c>
      <c r="I58" s="275">
        <f t="shared" si="3"/>
        <v>1446.2787780000001</v>
      </c>
      <c r="J58" s="275">
        <v>61</v>
      </c>
      <c r="K58" s="275">
        <v>515</v>
      </c>
      <c r="L58" s="275">
        <v>175</v>
      </c>
      <c r="M58" s="275">
        <v>739</v>
      </c>
      <c r="N58" s="275">
        <v>588</v>
      </c>
      <c r="O58" s="227"/>
      <c r="P58" s="227"/>
      <c r="Q58" s="276">
        <f t="shared" si="0"/>
        <v>12046.003488</v>
      </c>
      <c r="R58" s="277">
        <v>443</v>
      </c>
      <c r="S58" s="282"/>
      <c r="T58" s="282"/>
      <c r="U58" s="282"/>
      <c r="V58" s="282"/>
      <c r="W58" s="279">
        <f t="shared" si="4"/>
        <v>11603.003488</v>
      </c>
    </row>
    <row r="59" spans="1:23" s="2" customFormat="1" ht="20.100000000000001" customHeight="1">
      <c r="A59" s="42">
        <f t="shared" si="1"/>
        <v>52</v>
      </c>
      <c r="B59" s="306" t="s">
        <v>751</v>
      </c>
      <c r="C59" s="306" t="s">
        <v>752</v>
      </c>
      <c r="D59" s="306" t="s">
        <v>619</v>
      </c>
      <c r="E59" s="306" t="s">
        <v>753</v>
      </c>
      <c r="F59" s="306" t="s">
        <v>281</v>
      </c>
      <c r="G59" s="227">
        <v>5135.1499999999996</v>
      </c>
      <c r="H59" s="275">
        <f t="shared" si="2"/>
        <v>392.83897499999995</v>
      </c>
      <c r="I59" s="275">
        <f t="shared" si="3"/>
        <v>938.19190499999991</v>
      </c>
      <c r="J59" s="275">
        <v>61</v>
      </c>
      <c r="K59" s="275">
        <v>515</v>
      </c>
      <c r="L59" s="275">
        <v>175</v>
      </c>
      <c r="M59" s="275">
        <v>739</v>
      </c>
      <c r="N59" s="275">
        <v>588</v>
      </c>
      <c r="O59" s="227"/>
      <c r="P59" s="227"/>
      <c r="Q59" s="276">
        <f t="shared" si="0"/>
        <v>8544.1808799999999</v>
      </c>
      <c r="R59" s="277">
        <v>443</v>
      </c>
      <c r="S59" s="282"/>
      <c r="T59" s="282"/>
      <c r="U59" s="282"/>
      <c r="V59" s="282"/>
      <c r="W59" s="279">
        <f t="shared" si="4"/>
        <v>8101.1808799999999</v>
      </c>
    </row>
    <row r="60" spans="1:23" s="2" customFormat="1" ht="20.100000000000001" customHeight="1">
      <c r="A60" s="42">
        <f t="shared" si="1"/>
        <v>53</v>
      </c>
      <c r="B60" s="306" t="s">
        <v>754</v>
      </c>
      <c r="C60" s="306" t="s">
        <v>755</v>
      </c>
      <c r="D60" s="306" t="s">
        <v>619</v>
      </c>
      <c r="E60" s="306" t="s">
        <v>756</v>
      </c>
      <c r="F60" s="306" t="s">
        <v>237</v>
      </c>
      <c r="G60" s="227">
        <v>5364.87</v>
      </c>
      <c r="H60" s="275">
        <f t="shared" si="2"/>
        <v>410.412555</v>
      </c>
      <c r="I60" s="275">
        <f t="shared" si="3"/>
        <v>980.16174899999999</v>
      </c>
      <c r="J60" s="275">
        <v>61</v>
      </c>
      <c r="K60" s="275">
        <v>515</v>
      </c>
      <c r="L60" s="275">
        <v>175</v>
      </c>
      <c r="M60" s="275">
        <v>739</v>
      </c>
      <c r="N60" s="275">
        <v>588</v>
      </c>
      <c r="O60" s="227"/>
      <c r="P60" s="227"/>
      <c r="Q60" s="276">
        <f t="shared" si="0"/>
        <v>8833.4443040000006</v>
      </c>
      <c r="R60" s="277">
        <v>443</v>
      </c>
      <c r="S60" s="282"/>
      <c r="T60" s="282"/>
      <c r="U60" s="282"/>
      <c r="V60" s="282"/>
      <c r="W60" s="279">
        <f t="shared" si="4"/>
        <v>8390.4443040000006</v>
      </c>
    </row>
    <row r="61" spans="1:23" s="2" customFormat="1" ht="20.100000000000001" customHeight="1">
      <c r="A61" s="42">
        <f t="shared" si="1"/>
        <v>54</v>
      </c>
      <c r="B61" s="306" t="s">
        <v>757</v>
      </c>
      <c r="C61" s="306" t="s">
        <v>752</v>
      </c>
      <c r="D61" s="306" t="s">
        <v>619</v>
      </c>
      <c r="E61" s="306" t="s">
        <v>758</v>
      </c>
      <c r="F61" s="306" t="s">
        <v>237</v>
      </c>
      <c r="G61" s="227">
        <v>4807.5</v>
      </c>
      <c r="H61" s="275">
        <f t="shared" si="2"/>
        <v>367.77375000000001</v>
      </c>
      <c r="I61" s="275">
        <f t="shared" si="3"/>
        <v>878.33024999999998</v>
      </c>
      <c r="J61" s="275">
        <v>61</v>
      </c>
      <c r="K61" s="275">
        <v>515</v>
      </c>
      <c r="L61" s="275">
        <v>175</v>
      </c>
      <c r="M61" s="275">
        <v>739</v>
      </c>
      <c r="N61" s="275">
        <v>588</v>
      </c>
      <c r="O61" s="227"/>
      <c r="P61" s="227"/>
      <c r="Q61" s="276">
        <f t="shared" si="0"/>
        <v>8131.6040000000003</v>
      </c>
      <c r="R61" s="277">
        <v>443</v>
      </c>
      <c r="S61" s="282"/>
      <c r="T61" s="282"/>
      <c r="U61" s="282"/>
      <c r="V61" s="282"/>
      <c r="W61" s="279">
        <f t="shared" si="4"/>
        <v>7688.6040000000003</v>
      </c>
    </row>
    <row r="62" spans="1:23" s="2" customFormat="1" ht="20.100000000000001" customHeight="1">
      <c r="A62" s="42">
        <f t="shared" si="1"/>
        <v>55</v>
      </c>
      <c r="B62" s="306" t="s">
        <v>759</v>
      </c>
      <c r="C62" s="306" t="s">
        <v>760</v>
      </c>
      <c r="D62" s="306" t="s">
        <v>619</v>
      </c>
      <c r="E62" s="306" t="s">
        <v>761</v>
      </c>
      <c r="F62" s="306" t="s">
        <v>288</v>
      </c>
      <c r="G62" s="227">
        <v>4758.1499999999996</v>
      </c>
      <c r="H62" s="275">
        <f t="shared" si="2"/>
        <v>363.99847499999998</v>
      </c>
      <c r="I62" s="275">
        <f t="shared" si="3"/>
        <v>869.31400499999995</v>
      </c>
      <c r="J62" s="275">
        <v>61</v>
      </c>
      <c r="K62" s="275">
        <v>515</v>
      </c>
      <c r="L62" s="275">
        <v>175</v>
      </c>
      <c r="M62" s="275">
        <v>739</v>
      </c>
      <c r="N62" s="275">
        <v>588</v>
      </c>
      <c r="O62" s="227"/>
      <c r="P62" s="227"/>
      <c r="Q62" s="276">
        <f t="shared" si="0"/>
        <v>8069.4624800000001</v>
      </c>
      <c r="R62" s="277">
        <v>443</v>
      </c>
      <c r="S62" s="282"/>
      <c r="T62" s="282"/>
      <c r="U62" s="282"/>
      <c r="V62" s="282"/>
      <c r="W62" s="279">
        <f t="shared" si="4"/>
        <v>7626.4624800000001</v>
      </c>
    </row>
    <row r="63" spans="1:23" s="2" customFormat="1" ht="20.100000000000001" customHeight="1">
      <c r="A63" s="42">
        <f t="shared" si="1"/>
        <v>56</v>
      </c>
      <c r="B63" s="306" t="s">
        <v>762</v>
      </c>
      <c r="C63" s="306" t="s">
        <v>763</v>
      </c>
      <c r="D63" s="306" t="s">
        <v>619</v>
      </c>
      <c r="E63" s="306" t="s">
        <v>764</v>
      </c>
      <c r="F63" s="306" t="s">
        <v>241</v>
      </c>
      <c r="G63" s="227">
        <v>4421.17</v>
      </c>
      <c r="H63" s="275">
        <f t="shared" si="2"/>
        <v>338.21950500000003</v>
      </c>
      <c r="I63" s="275">
        <f t="shared" si="3"/>
        <v>807.74775899999997</v>
      </c>
      <c r="J63" s="275">
        <v>61</v>
      </c>
      <c r="K63" s="275">
        <v>515</v>
      </c>
      <c r="L63" s="275">
        <v>175</v>
      </c>
      <c r="M63" s="275">
        <v>739</v>
      </c>
      <c r="N63" s="275">
        <v>588</v>
      </c>
      <c r="O63" s="227"/>
      <c r="P63" s="227"/>
      <c r="Q63" s="276">
        <f t="shared" si="0"/>
        <v>7645.137264</v>
      </c>
      <c r="R63" s="277">
        <v>443</v>
      </c>
      <c r="S63" s="282"/>
      <c r="T63" s="282"/>
      <c r="U63" s="282"/>
      <c r="V63" s="282"/>
      <c r="W63" s="279">
        <f t="shared" si="4"/>
        <v>7202.137264</v>
      </c>
    </row>
    <row r="64" spans="1:23" s="2" customFormat="1" ht="20.100000000000001" customHeight="1">
      <c r="A64" s="42">
        <f t="shared" si="1"/>
        <v>57</v>
      </c>
      <c r="B64" s="306" t="s">
        <v>765</v>
      </c>
      <c r="C64" s="306" t="s">
        <v>455</v>
      </c>
      <c r="D64" s="306" t="s">
        <v>619</v>
      </c>
      <c r="E64" s="306" t="s">
        <v>766</v>
      </c>
      <c r="F64" s="306" t="s">
        <v>281</v>
      </c>
      <c r="G64" s="227">
        <v>5062.08</v>
      </c>
      <c r="H64" s="275">
        <f t="shared" si="2"/>
        <v>387.24912</v>
      </c>
      <c r="I64" s="275">
        <f t="shared" si="3"/>
        <v>924.84201599999994</v>
      </c>
      <c r="J64" s="275">
        <v>61</v>
      </c>
      <c r="K64" s="275">
        <v>515</v>
      </c>
      <c r="L64" s="275">
        <v>175</v>
      </c>
      <c r="M64" s="275">
        <v>739</v>
      </c>
      <c r="N64" s="275">
        <v>588</v>
      </c>
      <c r="O64" s="227"/>
      <c r="P64" s="227"/>
      <c r="Q64" s="276">
        <f t="shared" si="0"/>
        <v>8452.1711360000008</v>
      </c>
      <c r="R64" s="277">
        <v>443</v>
      </c>
      <c r="S64" s="282"/>
      <c r="T64" s="282"/>
      <c r="U64" s="282"/>
      <c r="V64" s="282"/>
      <c r="W64" s="279">
        <f t="shared" si="4"/>
        <v>8009.1711360000008</v>
      </c>
    </row>
    <row r="65" spans="1:23" s="2" customFormat="1" ht="20.100000000000001" customHeight="1">
      <c r="A65" s="42">
        <f t="shared" si="1"/>
        <v>58</v>
      </c>
      <c r="B65" s="306" t="s">
        <v>767</v>
      </c>
      <c r="C65" s="306" t="s">
        <v>498</v>
      </c>
      <c r="D65" s="306" t="s">
        <v>619</v>
      </c>
      <c r="E65" s="306" t="s">
        <v>768</v>
      </c>
      <c r="F65" s="306" t="s">
        <v>237</v>
      </c>
      <c r="G65" s="227">
        <v>5217.87</v>
      </c>
      <c r="H65" s="275">
        <f t="shared" si="2"/>
        <v>399.167055</v>
      </c>
      <c r="I65" s="275">
        <f t="shared" si="3"/>
        <v>953.30484899999999</v>
      </c>
      <c r="J65" s="275">
        <v>61</v>
      </c>
      <c r="K65" s="275">
        <v>515</v>
      </c>
      <c r="L65" s="275">
        <v>175</v>
      </c>
      <c r="M65" s="275">
        <v>739</v>
      </c>
      <c r="N65" s="275">
        <v>588</v>
      </c>
      <c r="O65" s="227"/>
      <c r="P65" s="227"/>
      <c r="Q65" s="276">
        <f t="shared" si="0"/>
        <v>8648.3419040000008</v>
      </c>
      <c r="R65" s="277">
        <v>443</v>
      </c>
      <c r="S65" s="282"/>
      <c r="T65" s="282"/>
      <c r="U65" s="282"/>
      <c r="V65" s="282"/>
      <c r="W65" s="279">
        <f t="shared" si="4"/>
        <v>8205.3419040000008</v>
      </c>
    </row>
    <row r="66" spans="1:23" s="2" customFormat="1" ht="20.100000000000001" customHeight="1">
      <c r="A66" s="42">
        <f t="shared" si="1"/>
        <v>59</v>
      </c>
      <c r="B66" s="306" t="s">
        <v>769</v>
      </c>
      <c r="C66" s="306" t="s">
        <v>770</v>
      </c>
      <c r="D66" s="306" t="s">
        <v>619</v>
      </c>
      <c r="E66" s="306" t="s">
        <v>771</v>
      </c>
      <c r="F66" s="306" t="s">
        <v>288</v>
      </c>
      <c r="G66" s="227">
        <v>5150.3</v>
      </c>
      <c r="H66" s="275">
        <f t="shared" si="2"/>
        <v>393.99795</v>
      </c>
      <c r="I66" s="275">
        <f t="shared" si="3"/>
        <v>940.95981000000006</v>
      </c>
      <c r="J66" s="275">
        <v>61</v>
      </c>
      <c r="K66" s="275">
        <v>515</v>
      </c>
      <c r="L66" s="275">
        <v>175</v>
      </c>
      <c r="M66" s="275">
        <v>739</v>
      </c>
      <c r="N66" s="275">
        <v>588</v>
      </c>
      <c r="O66" s="227"/>
      <c r="P66" s="227"/>
      <c r="Q66" s="276">
        <f t="shared" si="0"/>
        <v>8563.2577600000004</v>
      </c>
      <c r="R66" s="277">
        <v>443</v>
      </c>
      <c r="S66" s="282"/>
      <c r="T66" s="282"/>
      <c r="U66" s="282"/>
      <c r="V66" s="282"/>
      <c r="W66" s="279">
        <f t="shared" si="4"/>
        <v>8120.2577600000004</v>
      </c>
    </row>
    <row r="67" spans="1:23" s="2" customFormat="1" ht="20.100000000000001" customHeight="1">
      <c r="A67" s="42">
        <f t="shared" si="1"/>
        <v>60</v>
      </c>
      <c r="B67" s="306" t="s">
        <v>772</v>
      </c>
      <c r="C67" s="306" t="s">
        <v>773</v>
      </c>
      <c r="D67" s="306" t="s">
        <v>619</v>
      </c>
      <c r="E67" s="306" t="s">
        <v>774</v>
      </c>
      <c r="F67" s="306" t="s">
        <v>281</v>
      </c>
      <c r="G67" s="227">
        <v>7223.86</v>
      </c>
      <c r="H67" s="275">
        <f t="shared" si="2"/>
        <v>552.62528999999995</v>
      </c>
      <c r="I67" s="275">
        <f t="shared" si="3"/>
        <v>1319.7992219999999</v>
      </c>
      <c r="J67" s="275">
        <v>61</v>
      </c>
      <c r="K67" s="275">
        <v>515</v>
      </c>
      <c r="L67" s="275">
        <v>175</v>
      </c>
      <c r="M67" s="275">
        <v>739</v>
      </c>
      <c r="N67" s="275">
        <v>588</v>
      </c>
      <c r="O67" s="227"/>
      <c r="P67" s="227"/>
      <c r="Q67" s="276">
        <f t="shared" si="0"/>
        <v>11174.284512</v>
      </c>
      <c r="R67" s="277">
        <v>443</v>
      </c>
      <c r="S67" s="282"/>
      <c r="T67" s="282"/>
      <c r="U67" s="282"/>
      <c r="V67" s="282"/>
      <c r="W67" s="279">
        <f t="shared" si="4"/>
        <v>10731.284512</v>
      </c>
    </row>
    <row r="68" spans="1:23" s="2" customFormat="1" ht="20.100000000000001" customHeight="1">
      <c r="A68" s="42">
        <f t="shared" si="1"/>
        <v>61</v>
      </c>
      <c r="B68" s="306" t="s">
        <v>775</v>
      </c>
      <c r="C68" s="306" t="s">
        <v>776</v>
      </c>
      <c r="D68" s="306" t="s">
        <v>619</v>
      </c>
      <c r="E68" s="306" t="s">
        <v>777</v>
      </c>
      <c r="F68" s="306" t="s">
        <v>292</v>
      </c>
      <c r="G68" s="227">
        <v>3567.9</v>
      </c>
      <c r="H68" s="275">
        <f t="shared" si="2"/>
        <v>272.94434999999999</v>
      </c>
      <c r="I68" s="275">
        <f t="shared" si="3"/>
        <v>651.85532999999998</v>
      </c>
      <c r="J68" s="275">
        <v>61</v>
      </c>
      <c r="K68" s="275">
        <v>515</v>
      </c>
      <c r="L68" s="275">
        <v>175</v>
      </c>
      <c r="M68" s="275">
        <v>739</v>
      </c>
      <c r="N68" s="275">
        <v>588</v>
      </c>
      <c r="O68" s="227"/>
      <c r="P68" s="227"/>
      <c r="Q68" s="276">
        <f t="shared" si="0"/>
        <v>6570.6996800000006</v>
      </c>
      <c r="R68" s="277">
        <v>443</v>
      </c>
      <c r="S68" s="282"/>
      <c r="T68" s="282"/>
      <c r="U68" s="282"/>
      <c r="V68" s="282"/>
      <c r="W68" s="279">
        <f t="shared" si="4"/>
        <v>6127.6996800000006</v>
      </c>
    </row>
    <row r="69" spans="1:23" s="2" customFormat="1" ht="20.100000000000001" customHeight="1">
      <c r="A69" s="42">
        <f t="shared" si="1"/>
        <v>62</v>
      </c>
      <c r="B69" s="306" t="s">
        <v>778</v>
      </c>
      <c r="C69" s="306" t="s">
        <v>779</v>
      </c>
      <c r="D69" s="306" t="s">
        <v>619</v>
      </c>
      <c r="E69" s="306" t="s">
        <v>780</v>
      </c>
      <c r="F69" s="306" t="s">
        <v>264</v>
      </c>
      <c r="G69" s="227">
        <v>5037.3900000000003</v>
      </c>
      <c r="H69" s="275">
        <f t="shared" si="2"/>
        <v>385.36033500000002</v>
      </c>
      <c r="I69" s="275">
        <f t="shared" si="3"/>
        <v>920.33115300000009</v>
      </c>
      <c r="J69" s="275">
        <v>61</v>
      </c>
      <c r="K69" s="275">
        <v>515</v>
      </c>
      <c r="L69" s="275">
        <v>175</v>
      </c>
      <c r="M69" s="275">
        <v>739</v>
      </c>
      <c r="N69" s="275">
        <v>588</v>
      </c>
      <c r="O69" s="227"/>
      <c r="P69" s="227"/>
      <c r="Q69" s="276">
        <f t="shared" si="0"/>
        <v>8421.0814879999998</v>
      </c>
      <c r="R69" s="277">
        <v>443</v>
      </c>
      <c r="S69" s="282"/>
      <c r="T69" s="282"/>
      <c r="U69" s="282"/>
      <c r="V69" s="282"/>
      <c r="W69" s="279">
        <f t="shared" si="4"/>
        <v>7978.0814879999998</v>
      </c>
    </row>
    <row r="70" spans="1:23" s="2" customFormat="1" ht="20.100000000000001" customHeight="1">
      <c r="A70" s="42">
        <f t="shared" si="1"/>
        <v>63</v>
      </c>
      <c r="B70" s="306" t="s">
        <v>781</v>
      </c>
      <c r="C70" s="306" t="s">
        <v>693</v>
      </c>
      <c r="D70" s="306" t="s">
        <v>619</v>
      </c>
      <c r="E70" s="306" t="s">
        <v>782</v>
      </c>
      <c r="F70" s="306" t="s">
        <v>281</v>
      </c>
      <c r="G70" s="227">
        <v>5146.99</v>
      </c>
      <c r="H70" s="275">
        <f t="shared" si="2"/>
        <v>393.74473499999999</v>
      </c>
      <c r="I70" s="275">
        <f t="shared" si="3"/>
        <v>940.35507299999995</v>
      </c>
      <c r="J70" s="275">
        <v>61</v>
      </c>
      <c r="K70" s="275">
        <v>515</v>
      </c>
      <c r="L70" s="275">
        <v>175</v>
      </c>
      <c r="M70" s="275">
        <v>739</v>
      </c>
      <c r="N70" s="275">
        <v>588</v>
      </c>
      <c r="O70" s="227"/>
      <c r="P70" s="227"/>
      <c r="Q70" s="276">
        <f t="shared" si="0"/>
        <v>8559.0898080000006</v>
      </c>
      <c r="R70" s="277">
        <v>443</v>
      </c>
      <c r="S70" s="282"/>
      <c r="T70" s="282"/>
      <c r="U70" s="282"/>
      <c r="V70" s="282"/>
      <c r="W70" s="279">
        <f t="shared" si="4"/>
        <v>8116.0898080000006</v>
      </c>
    </row>
    <row r="71" spans="1:23" s="2" customFormat="1" ht="20.100000000000001" customHeight="1">
      <c r="A71" s="42">
        <f t="shared" si="1"/>
        <v>64</v>
      </c>
      <c r="B71" s="306" t="s">
        <v>783</v>
      </c>
      <c r="C71" s="306" t="s">
        <v>714</v>
      </c>
      <c r="D71" s="306" t="s">
        <v>619</v>
      </c>
      <c r="E71" s="306" t="s">
        <v>784</v>
      </c>
      <c r="F71" s="306" t="s">
        <v>237</v>
      </c>
      <c r="G71" s="227">
        <v>2394</v>
      </c>
      <c r="H71" s="275">
        <f t="shared" si="2"/>
        <v>183.14099999999999</v>
      </c>
      <c r="I71" s="275">
        <f t="shared" si="3"/>
        <v>437.38380000000001</v>
      </c>
      <c r="J71" s="275">
        <v>61</v>
      </c>
      <c r="K71" s="275">
        <v>515</v>
      </c>
      <c r="L71" s="275">
        <v>175</v>
      </c>
      <c r="M71" s="275">
        <v>739</v>
      </c>
      <c r="N71" s="275">
        <v>588</v>
      </c>
      <c r="O71" s="227"/>
      <c r="P71" s="227"/>
      <c r="Q71" s="276">
        <f t="shared" si="0"/>
        <v>5092.5248000000001</v>
      </c>
      <c r="R71" s="277">
        <v>443</v>
      </c>
      <c r="S71" s="282"/>
      <c r="T71" s="282"/>
      <c r="U71" s="282"/>
      <c r="V71" s="282"/>
      <c r="W71" s="279">
        <f t="shared" si="4"/>
        <v>4649.5248000000001</v>
      </c>
    </row>
    <row r="72" spans="1:23" s="2" customFormat="1" ht="20.100000000000001" customHeight="1">
      <c r="A72" s="42">
        <f t="shared" si="1"/>
        <v>65</v>
      </c>
      <c r="B72" s="306" t="s">
        <v>785</v>
      </c>
      <c r="C72" s="306" t="s">
        <v>518</v>
      </c>
      <c r="D72" s="306" t="s">
        <v>619</v>
      </c>
      <c r="E72" s="306" t="s">
        <v>786</v>
      </c>
      <c r="F72" s="306" t="s">
        <v>526</v>
      </c>
      <c r="G72" s="227">
        <v>4989.4799999999996</v>
      </c>
      <c r="H72" s="275">
        <f t="shared" si="2"/>
        <v>381.69521999999995</v>
      </c>
      <c r="I72" s="275">
        <f t="shared" si="3"/>
        <v>911.57799599999987</v>
      </c>
      <c r="J72" s="275">
        <v>61</v>
      </c>
      <c r="K72" s="275">
        <v>515</v>
      </c>
      <c r="L72" s="275">
        <v>175</v>
      </c>
      <c r="M72" s="275">
        <v>739</v>
      </c>
      <c r="N72" s="275">
        <v>588</v>
      </c>
      <c r="O72" s="227"/>
      <c r="P72" s="227"/>
      <c r="Q72" s="276">
        <f t="shared" ref="Q72:Q95" si="5">SUM(G72:P72)</f>
        <v>8360.7532159999992</v>
      </c>
      <c r="R72" s="277">
        <v>443</v>
      </c>
      <c r="S72" s="282"/>
      <c r="T72" s="282"/>
      <c r="U72" s="282"/>
      <c r="V72" s="282"/>
      <c r="W72" s="279">
        <f t="shared" si="4"/>
        <v>7917.7532159999992</v>
      </c>
    </row>
    <row r="73" spans="1:23" s="2" customFormat="1" ht="20.100000000000001" customHeight="1">
      <c r="A73" s="42">
        <f t="shared" si="1"/>
        <v>66</v>
      </c>
      <c r="B73" s="306" t="s">
        <v>787</v>
      </c>
      <c r="C73" s="306" t="s">
        <v>298</v>
      </c>
      <c r="D73" s="306" t="s">
        <v>619</v>
      </c>
      <c r="E73" s="306" t="s">
        <v>788</v>
      </c>
      <c r="F73" s="306" t="s">
        <v>288</v>
      </c>
      <c r="G73" s="227">
        <v>5270.13</v>
      </c>
      <c r="H73" s="275">
        <f t="shared" ref="H73:H88" si="6">G73*0.0765</f>
        <v>403.16494499999999</v>
      </c>
      <c r="I73" s="275">
        <f t="shared" ref="I73:I88" si="7">G73*0.1827</f>
        <v>962.85275100000001</v>
      </c>
      <c r="J73" s="275">
        <v>61</v>
      </c>
      <c r="K73" s="275">
        <v>515</v>
      </c>
      <c r="L73" s="275">
        <v>175</v>
      </c>
      <c r="M73" s="275">
        <v>739</v>
      </c>
      <c r="N73" s="275">
        <v>588</v>
      </c>
      <c r="O73" s="227"/>
      <c r="P73" s="227"/>
      <c r="Q73" s="276">
        <f t="shared" si="5"/>
        <v>8714.147696</v>
      </c>
      <c r="R73" s="277">
        <v>443</v>
      </c>
      <c r="S73" s="282"/>
      <c r="T73" s="282"/>
      <c r="U73" s="282"/>
      <c r="V73" s="282"/>
      <c r="W73" s="279">
        <f t="shared" ref="W73:W93" si="8">+Q73-R73</f>
        <v>8271.147696</v>
      </c>
    </row>
    <row r="74" spans="1:23" s="2" customFormat="1" ht="20.100000000000001" customHeight="1">
      <c r="A74" s="42">
        <f t="shared" si="1"/>
        <v>67</v>
      </c>
      <c r="B74" s="306" t="s">
        <v>789</v>
      </c>
      <c r="C74" s="306" t="s">
        <v>790</v>
      </c>
      <c r="D74" s="306" t="s">
        <v>619</v>
      </c>
      <c r="E74" s="306" t="s">
        <v>791</v>
      </c>
      <c r="F74" s="306" t="s">
        <v>281</v>
      </c>
      <c r="G74" s="227">
        <v>5018.75</v>
      </c>
      <c r="H74" s="275">
        <f t="shared" si="6"/>
        <v>383.93437499999999</v>
      </c>
      <c r="I74" s="275">
        <f t="shared" si="7"/>
        <v>916.92562499999997</v>
      </c>
      <c r="J74" s="275">
        <v>61</v>
      </c>
      <c r="K74" s="275">
        <v>515</v>
      </c>
      <c r="L74" s="275">
        <v>175</v>
      </c>
      <c r="M74" s="275">
        <v>739</v>
      </c>
      <c r="N74" s="275">
        <v>588</v>
      </c>
      <c r="O74" s="227"/>
      <c r="P74" s="227"/>
      <c r="Q74" s="276">
        <f t="shared" si="5"/>
        <v>8397.61</v>
      </c>
      <c r="R74" s="277">
        <v>443</v>
      </c>
      <c r="S74" s="282"/>
      <c r="T74" s="282"/>
      <c r="U74" s="282"/>
      <c r="V74" s="282"/>
      <c r="W74" s="279">
        <f t="shared" si="8"/>
        <v>7954.6100000000006</v>
      </c>
    </row>
    <row r="75" spans="1:23" s="2" customFormat="1" ht="20.100000000000001" customHeight="1">
      <c r="A75" s="42">
        <f t="shared" si="1"/>
        <v>68</v>
      </c>
      <c r="B75" s="306" t="s">
        <v>792</v>
      </c>
      <c r="C75" s="306" t="s">
        <v>793</v>
      </c>
      <c r="D75" s="306" t="s">
        <v>619</v>
      </c>
      <c r="E75" s="306" t="s">
        <v>794</v>
      </c>
      <c r="F75" s="306" t="s">
        <v>288</v>
      </c>
      <c r="G75" s="227">
        <v>5271.35</v>
      </c>
      <c r="H75" s="275">
        <f t="shared" si="6"/>
        <v>403.25827500000003</v>
      </c>
      <c r="I75" s="275">
        <f t="shared" si="7"/>
        <v>963.07564500000012</v>
      </c>
      <c r="J75" s="275">
        <v>61</v>
      </c>
      <c r="K75" s="275">
        <v>515</v>
      </c>
      <c r="L75" s="275">
        <v>175</v>
      </c>
      <c r="M75" s="275">
        <v>739</v>
      </c>
      <c r="N75" s="275">
        <v>588</v>
      </c>
      <c r="O75" s="227"/>
      <c r="P75" s="227"/>
      <c r="Q75" s="276">
        <f t="shared" si="5"/>
        <v>8715.6839199999995</v>
      </c>
      <c r="R75" s="277">
        <v>443</v>
      </c>
      <c r="S75" s="282"/>
      <c r="T75" s="282"/>
      <c r="U75" s="282"/>
      <c r="V75" s="282"/>
      <c r="W75" s="279">
        <f t="shared" si="8"/>
        <v>8272.6839199999995</v>
      </c>
    </row>
    <row r="76" spans="1:23" s="2" customFormat="1" ht="20.100000000000001" customHeight="1">
      <c r="A76" s="42">
        <f t="shared" si="1"/>
        <v>69</v>
      </c>
      <c r="B76" s="306" t="s">
        <v>795</v>
      </c>
      <c r="C76" s="306" t="s">
        <v>796</v>
      </c>
      <c r="D76" s="306" t="s">
        <v>619</v>
      </c>
      <c r="E76" s="306" t="s">
        <v>797</v>
      </c>
      <c r="F76" s="306" t="s">
        <v>288</v>
      </c>
      <c r="G76" s="227">
        <v>4951.25</v>
      </c>
      <c r="H76" s="275">
        <f t="shared" si="6"/>
        <v>378.770625</v>
      </c>
      <c r="I76" s="275">
        <f t="shared" si="7"/>
        <v>904.59337500000004</v>
      </c>
      <c r="J76" s="275">
        <v>61</v>
      </c>
      <c r="K76" s="275">
        <v>515</v>
      </c>
      <c r="L76" s="275">
        <v>175</v>
      </c>
      <c r="M76" s="275">
        <v>739</v>
      </c>
      <c r="N76" s="275">
        <v>588</v>
      </c>
      <c r="O76" s="227"/>
      <c r="P76" s="227"/>
      <c r="Q76" s="276">
        <f t="shared" si="5"/>
        <v>8312.6140000000014</v>
      </c>
      <c r="R76" s="277">
        <v>443</v>
      </c>
      <c r="S76" s="282"/>
      <c r="T76" s="282"/>
      <c r="U76" s="282"/>
      <c r="V76" s="282"/>
      <c r="W76" s="279">
        <f t="shared" si="8"/>
        <v>7869.6140000000014</v>
      </c>
    </row>
    <row r="77" spans="1:23" s="2" customFormat="1" ht="20.100000000000001" customHeight="1">
      <c r="A77" s="42">
        <f t="shared" si="1"/>
        <v>70</v>
      </c>
      <c r="B77" s="306" t="s">
        <v>798</v>
      </c>
      <c r="C77" s="306" t="s">
        <v>799</v>
      </c>
      <c r="D77" s="306" t="s">
        <v>619</v>
      </c>
      <c r="E77" s="306" t="s">
        <v>800</v>
      </c>
      <c r="F77" s="306" t="s">
        <v>292</v>
      </c>
      <c r="G77" s="227">
        <v>7246.9</v>
      </c>
      <c r="H77" s="275">
        <f t="shared" si="6"/>
        <v>554.38784999999996</v>
      </c>
      <c r="I77" s="275">
        <f t="shared" si="7"/>
        <v>1324.00863</v>
      </c>
      <c r="J77" s="275">
        <v>61</v>
      </c>
      <c r="K77" s="275">
        <v>515</v>
      </c>
      <c r="L77" s="275">
        <v>175</v>
      </c>
      <c r="M77" s="275">
        <v>739</v>
      </c>
      <c r="N77" s="275">
        <v>588</v>
      </c>
      <c r="O77" s="227"/>
      <c r="P77" s="227"/>
      <c r="Q77" s="276">
        <f t="shared" si="5"/>
        <v>11203.296479999999</v>
      </c>
      <c r="R77" s="277">
        <v>443</v>
      </c>
      <c r="S77" s="282"/>
      <c r="T77" s="282"/>
      <c r="U77" s="282"/>
      <c r="V77" s="282"/>
      <c r="W77" s="279">
        <f t="shared" si="8"/>
        <v>10760.296479999999</v>
      </c>
    </row>
    <row r="78" spans="1:23" s="2" customFormat="1" ht="20.100000000000001" customHeight="1">
      <c r="A78" s="42">
        <f t="shared" si="1"/>
        <v>71</v>
      </c>
      <c r="B78" s="306" t="s">
        <v>801</v>
      </c>
      <c r="C78" s="306" t="s">
        <v>802</v>
      </c>
      <c r="D78" s="306" t="s">
        <v>619</v>
      </c>
      <c r="E78" s="306" t="s">
        <v>803</v>
      </c>
      <c r="F78" s="306" t="s">
        <v>264</v>
      </c>
      <c r="G78" s="227">
        <v>5582.51</v>
      </c>
      <c r="H78" s="275">
        <f t="shared" si="6"/>
        <v>427.06201500000003</v>
      </c>
      <c r="I78" s="275">
        <f t="shared" si="7"/>
        <v>1019.924577</v>
      </c>
      <c r="J78" s="275">
        <v>61</v>
      </c>
      <c r="K78" s="275">
        <v>515</v>
      </c>
      <c r="L78" s="275">
        <v>175</v>
      </c>
      <c r="M78" s="275">
        <v>739</v>
      </c>
      <c r="N78" s="275">
        <v>588</v>
      </c>
      <c r="O78" s="227"/>
      <c r="P78" s="227"/>
      <c r="Q78" s="276">
        <f t="shared" si="5"/>
        <v>9107.4965919999995</v>
      </c>
      <c r="R78" s="277">
        <v>443</v>
      </c>
      <c r="S78" s="282"/>
      <c r="T78" s="282"/>
      <c r="U78" s="282"/>
      <c r="V78" s="282"/>
      <c r="W78" s="279">
        <f t="shared" si="8"/>
        <v>8664.4965919999995</v>
      </c>
    </row>
    <row r="79" spans="1:23" s="2" customFormat="1" ht="20.100000000000001" customHeight="1">
      <c r="A79" s="42">
        <f t="shared" si="1"/>
        <v>72</v>
      </c>
      <c r="B79" s="306" t="s">
        <v>804</v>
      </c>
      <c r="C79" s="306" t="s">
        <v>805</v>
      </c>
      <c r="D79" s="306" t="s">
        <v>619</v>
      </c>
      <c r="E79" s="306" t="s">
        <v>806</v>
      </c>
      <c r="F79" s="306" t="s">
        <v>237</v>
      </c>
      <c r="G79" s="227">
        <v>5397.01</v>
      </c>
      <c r="H79" s="275">
        <f t="shared" si="6"/>
        <v>412.87126499999999</v>
      </c>
      <c r="I79" s="275">
        <f t="shared" si="7"/>
        <v>986.033727</v>
      </c>
      <c r="J79" s="275">
        <v>61</v>
      </c>
      <c r="K79" s="275">
        <v>515</v>
      </c>
      <c r="L79" s="275">
        <v>175</v>
      </c>
      <c r="M79" s="275">
        <v>739</v>
      </c>
      <c r="N79" s="275">
        <v>588</v>
      </c>
      <c r="O79" s="227"/>
      <c r="P79" s="227"/>
      <c r="Q79" s="276">
        <f t="shared" si="5"/>
        <v>8873.914992</v>
      </c>
      <c r="R79" s="277">
        <v>443</v>
      </c>
      <c r="S79" s="282"/>
      <c r="T79" s="282"/>
      <c r="U79" s="282"/>
      <c r="V79" s="282"/>
      <c r="W79" s="279">
        <f t="shared" si="8"/>
        <v>8430.914992</v>
      </c>
    </row>
    <row r="80" spans="1:23" s="2" customFormat="1" ht="20.100000000000001" customHeight="1">
      <c r="A80" s="42">
        <f t="shared" si="1"/>
        <v>73</v>
      </c>
      <c r="B80" s="306" t="s">
        <v>807</v>
      </c>
      <c r="C80" s="306" t="s">
        <v>808</v>
      </c>
      <c r="D80" s="306" t="s">
        <v>619</v>
      </c>
      <c r="E80" s="306" t="s">
        <v>809</v>
      </c>
      <c r="F80" s="306" t="s">
        <v>288</v>
      </c>
      <c r="G80" s="227">
        <v>7638.7</v>
      </c>
      <c r="H80" s="275">
        <f t="shared" si="6"/>
        <v>584.36054999999999</v>
      </c>
      <c r="I80" s="275">
        <f t="shared" si="7"/>
        <v>1395.59049</v>
      </c>
      <c r="J80" s="275">
        <v>61</v>
      </c>
      <c r="K80" s="275">
        <v>515</v>
      </c>
      <c r="L80" s="275">
        <v>175</v>
      </c>
      <c r="M80" s="275">
        <v>739</v>
      </c>
      <c r="N80" s="275">
        <v>588</v>
      </c>
      <c r="O80" s="227"/>
      <c r="P80" s="227"/>
      <c r="Q80" s="276">
        <f t="shared" si="5"/>
        <v>11696.651040000001</v>
      </c>
      <c r="R80" s="277">
        <v>443</v>
      </c>
      <c r="S80" s="282"/>
      <c r="T80" s="282"/>
      <c r="U80" s="282"/>
      <c r="V80" s="282"/>
      <c r="W80" s="279">
        <f t="shared" si="8"/>
        <v>11253.651040000001</v>
      </c>
    </row>
    <row r="81" spans="1:23" s="2" customFormat="1" ht="20.100000000000001" customHeight="1">
      <c r="A81" s="42">
        <f t="shared" si="1"/>
        <v>74</v>
      </c>
      <c r="B81" s="306" t="s">
        <v>810</v>
      </c>
      <c r="C81" s="306" t="s">
        <v>799</v>
      </c>
      <c r="D81" s="306" t="s">
        <v>619</v>
      </c>
      <c r="E81" s="306" t="s">
        <v>811</v>
      </c>
      <c r="F81" s="306" t="s">
        <v>268</v>
      </c>
      <c r="G81" s="227">
        <v>4900</v>
      </c>
      <c r="H81" s="275">
        <f t="shared" si="6"/>
        <v>374.84999999999997</v>
      </c>
      <c r="I81" s="275">
        <f t="shared" si="7"/>
        <v>895.23</v>
      </c>
      <c r="J81" s="275">
        <v>61</v>
      </c>
      <c r="K81" s="275">
        <v>515</v>
      </c>
      <c r="L81" s="275">
        <v>175</v>
      </c>
      <c r="M81" s="275">
        <v>739</v>
      </c>
      <c r="N81" s="275">
        <v>588</v>
      </c>
      <c r="O81" s="227"/>
      <c r="P81" s="227"/>
      <c r="Q81" s="276">
        <f t="shared" si="5"/>
        <v>8248.08</v>
      </c>
      <c r="R81" s="277">
        <v>443</v>
      </c>
      <c r="S81" s="282"/>
      <c r="T81" s="282"/>
      <c r="U81" s="282"/>
      <c r="V81" s="282"/>
      <c r="W81" s="279">
        <f t="shared" si="8"/>
        <v>7805.08</v>
      </c>
    </row>
    <row r="82" spans="1:23" s="2" customFormat="1" ht="20.100000000000001" customHeight="1">
      <c r="A82" s="42">
        <f t="shared" si="1"/>
        <v>75</v>
      </c>
      <c r="B82" s="306" t="s">
        <v>812</v>
      </c>
      <c r="C82" s="306" t="s">
        <v>813</v>
      </c>
      <c r="D82" s="306" t="s">
        <v>619</v>
      </c>
      <c r="E82" s="306" t="s">
        <v>814</v>
      </c>
      <c r="F82" s="306" t="s">
        <v>237</v>
      </c>
      <c r="G82" s="227">
        <v>5566.35</v>
      </c>
      <c r="H82" s="275">
        <f t="shared" si="6"/>
        <v>425.82577500000002</v>
      </c>
      <c r="I82" s="275">
        <f t="shared" si="7"/>
        <v>1016.9721450000001</v>
      </c>
      <c r="J82" s="275">
        <v>61</v>
      </c>
      <c r="K82" s="275">
        <v>515</v>
      </c>
      <c r="L82" s="275">
        <v>175</v>
      </c>
      <c r="M82" s="275">
        <v>739</v>
      </c>
      <c r="N82" s="275">
        <v>588</v>
      </c>
      <c r="O82" s="227"/>
      <c r="P82" s="227"/>
      <c r="Q82" s="276">
        <f t="shared" si="5"/>
        <v>9087.1479199999994</v>
      </c>
      <c r="R82" s="277">
        <v>443</v>
      </c>
      <c r="S82" s="282"/>
      <c r="T82" s="282"/>
      <c r="U82" s="282"/>
      <c r="V82" s="282"/>
      <c r="W82" s="279">
        <f t="shared" si="8"/>
        <v>8644.1479199999994</v>
      </c>
    </row>
    <row r="83" spans="1:23" s="2" customFormat="1" ht="20.100000000000001" customHeight="1">
      <c r="A83" s="42">
        <f t="shared" si="1"/>
        <v>76</v>
      </c>
      <c r="B83" s="306" t="s">
        <v>815</v>
      </c>
      <c r="C83" s="306" t="s">
        <v>374</v>
      </c>
      <c r="D83" s="306" t="s">
        <v>619</v>
      </c>
      <c r="E83" s="306" t="s">
        <v>816</v>
      </c>
      <c r="F83" s="306" t="s">
        <v>288</v>
      </c>
      <c r="G83" s="227">
        <v>4700.0200000000004</v>
      </c>
      <c r="H83" s="275">
        <f t="shared" si="6"/>
        <v>359.55153000000001</v>
      </c>
      <c r="I83" s="275">
        <f t="shared" si="7"/>
        <v>858.69365400000004</v>
      </c>
      <c r="J83" s="275">
        <v>61</v>
      </c>
      <c r="K83" s="275">
        <v>515</v>
      </c>
      <c r="L83" s="275">
        <v>175</v>
      </c>
      <c r="M83" s="275">
        <v>739</v>
      </c>
      <c r="N83" s="275">
        <v>588</v>
      </c>
      <c r="O83" s="227"/>
      <c r="P83" s="227"/>
      <c r="Q83" s="276">
        <f t="shared" si="5"/>
        <v>7996.2651839999999</v>
      </c>
      <c r="R83" s="277">
        <v>443</v>
      </c>
      <c r="S83" s="282"/>
      <c r="T83" s="282"/>
      <c r="U83" s="282"/>
      <c r="V83" s="282"/>
      <c r="W83" s="279">
        <f t="shared" si="8"/>
        <v>7553.2651839999999</v>
      </c>
    </row>
    <row r="84" spans="1:23" s="2" customFormat="1" ht="20.100000000000001" customHeight="1">
      <c r="A84" s="42">
        <f t="shared" si="1"/>
        <v>77</v>
      </c>
      <c r="B84" s="306" t="s">
        <v>309</v>
      </c>
      <c r="C84" s="306" t="s">
        <v>633</v>
      </c>
      <c r="D84" s="306" t="s">
        <v>619</v>
      </c>
      <c r="E84" s="306" t="s">
        <v>817</v>
      </c>
      <c r="F84" s="306" t="s">
        <v>292</v>
      </c>
      <c r="G84" s="227">
        <v>2771.55</v>
      </c>
      <c r="H84" s="275">
        <f t="shared" si="6"/>
        <v>212.02357500000002</v>
      </c>
      <c r="I84" s="275">
        <f t="shared" si="7"/>
        <v>506.36218500000001</v>
      </c>
      <c r="J84" s="275">
        <v>61</v>
      </c>
      <c r="K84" s="275">
        <v>515</v>
      </c>
      <c r="L84" s="275">
        <v>175</v>
      </c>
      <c r="M84" s="275">
        <v>739</v>
      </c>
      <c r="N84" s="275">
        <v>588</v>
      </c>
      <c r="O84" s="227"/>
      <c r="P84" s="227"/>
      <c r="Q84" s="276">
        <f t="shared" si="5"/>
        <v>5567.9357600000003</v>
      </c>
      <c r="R84" s="277">
        <v>443</v>
      </c>
      <c r="S84" s="282"/>
      <c r="T84" s="282"/>
      <c r="U84" s="282"/>
      <c r="V84" s="282"/>
      <c r="W84" s="279">
        <f t="shared" si="8"/>
        <v>5124.9357600000003</v>
      </c>
    </row>
    <row r="85" spans="1:23" s="2" customFormat="1" ht="20.100000000000001" customHeight="1">
      <c r="A85" s="42">
        <f t="shared" si="1"/>
        <v>78</v>
      </c>
      <c r="B85" s="306" t="s">
        <v>818</v>
      </c>
      <c r="C85" s="306" t="s">
        <v>819</v>
      </c>
      <c r="D85" s="306" t="s">
        <v>619</v>
      </c>
      <c r="E85" s="306" t="s">
        <v>820</v>
      </c>
      <c r="F85" s="306" t="s">
        <v>288</v>
      </c>
      <c r="G85" s="227">
        <v>4865</v>
      </c>
      <c r="H85" s="275">
        <f t="shared" si="6"/>
        <v>372.17250000000001</v>
      </c>
      <c r="I85" s="275">
        <f t="shared" si="7"/>
        <v>888.83550000000002</v>
      </c>
      <c r="J85" s="275">
        <v>61</v>
      </c>
      <c r="K85" s="275">
        <v>515</v>
      </c>
      <c r="L85" s="275">
        <v>175</v>
      </c>
      <c r="M85" s="275">
        <v>739</v>
      </c>
      <c r="N85" s="275">
        <v>588</v>
      </c>
      <c r="O85" s="227"/>
      <c r="P85" s="227"/>
      <c r="Q85" s="276">
        <f t="shared" si="5"/>
        <v>8204.0079999999998</v>
      </c>
      <c r="R85" s="277">
        <v>443</v>
      </c>
      <c r="S85" s="282"/>
      <c r="T85" s="282"/>
      <c r="U85" s="282"/>
      <c r="V85" s="282"/>
      <c r="W85" s="279">
        <f t="shared" si="8"/>
        <v>7761.0079999999998</v>
      </c>
    </row>
    <row r="86" spans="1:23" s="2" customFormat="1" ht="20.100000000000001" customHeight="1">
      <c r="A86" s="42">
        <f t="shared" si="1"/>
        <v>79</v>
      </c>
      <c r="B86" s="306" t="s">
        <v>821</v>
      </c>
      <c r="C86" s="306" t="s">
        <v>822</v>
      </c>
      <c r="D86" s="306" t="s">
        <v>619</v>
      </c>
      <c r="E86" s="306" t="s">
        <v>823</v>
      </c>
      <c r="F86" s="306" t="s">
        <v>288</v>
      </c>
      <c r="G86" s="227">
        <v>6056.5</v>
      </c>
      <c r="H86" s="275">
        <f t="shared" si="6"/>
        <v>463.32225</v>
      </c>
      <c r="I86" s="275">
        <f t="shared" si="7"/>
        <v>1106.5225499999999</v>
      </c>
      <c r="J86" s="275">
        <v>61</v>
      </c>
      <c r="K86" s="275">
        <v>515</v>
      </c>
      <c r="L86" s="275">
        <v>175</v>
      </c>
      <c r="M86" s="275">
        <v>739</v>
      </c>
      <c r="N86" s="275">
        <v>588</v>
      </c>
      <c r="O86" s="227"/>
      <c r="P86" s="227"/>
      <c r="Q86" s="276">
        <f t="shared" si="5"/>
        <v>9704.3447999999989</v>
      </c>
      <c r="R86" s="277">
        <v>443</v>
      </c>
      <c r="S86" s="282"/>
      <c r="T86" s="282"/>
      <c r="U86" s="282"/>
      <c r="V86" s="282"/>
      <c r="W86" s="279">
        <f t="shared" si="8"/>
        <v>9261.3447999999989</v>
      </c>
    </row>
    <row r="87" spans="1:23" s="2" customFormat="1" ht="20.100000000000001" customHeight="1">
      <c r="A87" s="42">
        <f t="shared" si="1"/>
        <v>80</v>
      </c>
      <c r="B87" s="306" t="s">
        <v>824</v>
      </c>
      <c r="C87" s="306" t="s">
        <v>825</v>
      </c>
      <c r="D87" s="306" t="s">
        <v>619</v>
      </c>
      <c r="E87" s="306" t="s">
        <v>826</v>
      </c>
      <c r="F87" s="306" t="s">
        <v>237</v>
      </c>
      <c r="G87" s="227">
        <v>6400.55</v>
      </c>
      <c r="H87" s="275">
        <f t="shared" si="6"/>
        <v>489.64207499999998</v>
      </c>
      <c r="I87" s="275">
        <f t="shared" si="7"/>
        <v>1169.3804850000001</v>
      </c>
      <c r="J87" s="275">
        <v>61</v>
      </c>
      <c r="K87" s="275">
        <v>515</v>
      </c>
      <c r="L87" s="275">
        <v>175</v>
      </c>
      <c r="M87" s="275">
        <v>739</v>
      </c>
      <c r="N87" s="275">
        <v>588</v>
      </c>
      <c r="O87" s="227"/>
      <c r="P87" s="227"/>
      <c r="Q87" s="276">
        <f t="shared" si="5"/>
        <v>10137.572560000001</v>
      </c>
      <c r="R87" s="277">
        <v>443</v>
      </c>
      <c r="S87" s="282"/>
      <c r="T87" s="282"/>
      <c r="U87" s="282"/>
      <c r="V87" s="282"/>
      <c r="W87" s="279">
        <f t="shared" si="8"/>
        <v>9694.5725600000005</v>
      </c>
    </row>
    <row r="88" spans="1:23" s="2" customFormat="1" ht="20.100000000000001" customHeight="1">
      <c r="A88" s="42">
        <f t="shared" si="1"/>
        <v>81</v>
      </c>
      <c r="B88" s="306" t="s">
        <v>827</v>
      </c>
      <c r="C88" s="306" t="s">
        <v>651</v>
      </c>
      <c r="D88" s="306" t="s">
        <v>619</v>
      </c>
      <c r="E88" s="306" t="s">
        <v>828</v>
      </c>
      <c r="F88" s="306" t="s">
        <v>237</v>
      </c>
      <c r="G88" s="227">
        <v>4375.54</v>
      </c>
      <c r="H88" s="275">
        <f t="shared" si="6"/>
        <v>334.72881000000001</v>
      </c>
      <c r="I88" s="275">
        <f t="shared" si="7"/>
        <v>799.411158</v>
      </c>
      <c r="J88" s="275">
        <v>61</v>
      </c>
      <c r="K88" s="275">
        <v>515</v>
      </c>
      <c r="L88" s="275">
        <v>175</v>
      </c>
      <c r="M88" s="275">
        <v>739</v>
      </c>
      <c r="N88" s="275">
        <v>588</v>
      </c>
      <c r="O88" s="227"/>
      <c r="P88" s="227"/>
      <c r="Q88" s="276">
        <f t="shared" si="5"/>
        <v>7587.6799679999995</v>
      </c>
      <c r="R88" s="277">
        <v>443</v>
      </c>
      <c r="S88" s="282"/>
      <c r="T88" s="282"/>
      <c r="U88" s="282"/>
      <c r="V88" s="282"/>
      <c r="W88" s="279">
        <f t="shared" si="8"/>
        <v>7144.6799679999995</v>
      </c>
    </row>
    <row r="89" spans="1:23" s="2" customFormat="1" ht="20.100000000000001" customHeight="1">
      <c r="A89" s="42">
        <f t="shared" si="1"/>
        <v>82</v>
      </c>
      <c r="B89" s="305"/>
      <c r="C89" s="305"/>
      <c r="D89" s="305"/>
      <c r="E89" s="305"/>
      <c r="F89" s="305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5"/>
        <v>0</v>
      </c>
      <c r="R89" s="280"/>
      <c r="S89" s="282"/>
      <c r="T89" s="282"/>
      <c r="U89" s="282"/>
      <c r="V89" s="282"/>
      <c r="W89" s="279">
        <f t="shared" si="8"/>
        <v>0</v>
      </c>
    </row>
    <row r="90" spans="1:23" s="2" customFormat="1" ht="20.100000000000001" customHeight="1">
      <c r="A90" s="42">
        <f t="shared" si="1"/>
        <v>83</v>
      </c>
      <c r="B90" s="305"/>
      <c r="C90" s="305"/>
      <c r="D90" s="305"/>
      <c r="E90" s="305"/>
      <c r="F90" s="305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5"/>
        <v>0</v>
      </c>
      <c r="R90" s="280"/>
      <c r="S90" s="282"/>
      <c r="T90" s="282"/>
      <c r="U90" s="282"/>
      <c r="V90" s="282"/>
      <c r="W90" s="279">
        <f t="shared" si="8"/>
        <v>0</v>
      </c>
    </row>
    <row r="91" spans="1:23" s="2" customFormat="1" ht="20.100000000000001" customHeight="1">
      <c r="A91" s="42">
        <f t="shared" si="1"/>
        <v>84</v>
      </c>
      <c r="B91" s="305"/>
      <c r="C91" s="305"/>
      <c r="D91" s="305"/>
      <c r="E91" s="305"/>
      <c r="F91" s="305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5"/>
        <v>0</v>
      </c>
      <c r="R91" s="280"/>
      <c r="S91" s="282"/>
      <c r="T91" s="282"/>
      <c r="U91" s="282"/>
      <c r="V91" s="282"/>
      <c r="W91" s="279">
        <f t="shared" si="8"/>
        <v>0</v>
      </c>
    </row>
    <row r="92" spans="1:23" s="2" customFormat="1" ht="20.100000000000001" customHeight="1">
      <c r="A92" s="42">
        <f t="shared" si="1"/>
        <v>85</v>
      </c>
      <c r="B92" s="305"/>
      <c r="C92" s="305"/>
      <c r="D92" s="305"/>
      <c r="E92" s="305"/>
      <c r="F92" s="305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5"/>
        <v>0</v>
      </c>
      <c r="R92" s="280"/>
      <c r="S92" s="282"/>
      <c r="T92" s="282"/>
      <c r="U92" s="282"/>
      <c r="V92" s="282"/>
      <c r="W92" s="279">
        <f t="shared" si="8"/>
        <v>0</v>
      </c>
    </row>
    <row r="93" spans="1:23" s="2" customFormat="1" ht="20.100000000000001" customHeight="1">
      <c r="A93" s="42">
        <f t="shared" si="1"/>
        <v>86</v>
      </c>
      <c r="B93" s="305"/>
      <c r="C93" s="305"/>
      <c r="D93" s="305"/>
      <c r="E93" s="305"/>
      <c r="F93" s="305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5"/>
        <v>0</v>
      </c>
      <c r="R93" s="280"/>
      <c r="S93" s="282"/>
      <c r="T93" s="282"/>
      <c r="U93" s="282"/>
      <c r="V93" s="282"/>
      <c r="W93" s="279">
        <f t="shared" si="8"/>
        <v>0</v>
      </c>
    </row>
    <row r="94" spans="1:23" s="2" customFormat="1" ht="20.100000000000001" customHeight="1">
      <c r="A94" s="42">
        <f t="shared" si="1"/>
        <v>87</v>
      </c>
      <c r="B94" s="303"/>
      <c r="C94" s="303"/>
      <c r="D94" s="303"/>
      <c r="E94" s="303"/>
      <c r="F94" s="303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5"/>
        <v>0</v>
      </c>
      <c r="R94" s="280"/>
      <c r="S94" s="282"/>
      <c r="T94" s="282"/>
      <c r="U94" s="282"/>
      <c r="V94" s="282"/>
      <c r="W94" s="279">
        <f t="shared" ref="W94:W96" si="9">+Q94-R94</f>
        <v>0</v>
      </c>
    </row>
    <row r="95" spans="1:23" s="2" customFormat="1" ht="20.100000000000001" customHeight="1">
      <c r="A95" s="42">
        <f t="shared" si="1"/>
        <v>88</v>
      </c>
      <c r="B95" s="303"/>
      <c r="C95" s="303"/>
      <c r="D95" s="303"/>
      <c r="E95" s="303"/>
      <c r="F95" s="303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5"/>
        <v>0</v>
      </c>
      <c r="R95" s="280"/>
      <c r="S95" s="282"/>
      <c r="T95" s="282"/>
      <c r="U95" s="282"/>
      <c r="V95" s="282"/>
      <c r="W95" s="279">
        <f t="shared" si="9"/>
        <v>0</v>
      </c>
    </row>
    <row r="96" spans="1:23" s="2" customFormat="1" ht="20.100000000000001" customHeight="1">
      <c r="A96" s="42">
        <f t="shared" si="1"/>
        <v>89</v>
      </c>
      <c r="B96" s="299"/>
      <c r="C96" s="299"/>
      <c r="D96" s="299"/>
      <c r="E96" s="299"/>
      <c r="F96" s="229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ref="Q96" si="10">SUM(G96:P96)</f>
        <v>0</v>
      </c>
      <c r="R96" s="280"/>
      <c r="S96" s="282"/>
      <c r="T96" s="282"/>
      <c r="U96" s="282"/>
      <c r="V96" s="282"/>
      <c r="W96" s="279">
        <f t="shared" si="9"/>
        <v>0</v>
      </c>
    </row>
    <row r="97" spans="1:23" s="2" customFormat="1" ht="20.100000000000001" customHeight="1">
      <c r="A97" s="38"/>
      <c r="B97" s="111" t="s">
        <v>76</v>
      </c>
      <c r="C97" s="111"/>
      <c r="D97" s="111"/>
      <c r="E97" s="111"/>
      <c r="F97" s="111"/>
      <c r="G97" s="110">
        <f t="shared" ref="G97:P97" si="11">SUM(G8:G96)</f>
        <v>441620.97000000003</v>
      </c>
      <c r="H97" s="112">
        <f t="shared" si="11"/>
        <v>33784.004205000012</v>
      </c>
      <c r="I97" s="112">
        <f t="shared" si="11"/>
        <v>80684.151219000007</v>
      </c>
      <c r="J97" s="112">
        <f t="shared" si="11"/>
        <v>4941</v>
      </c>
      <c r="K97" s="112">
        <f t="shared" si="11"/>
        <v>41715</v>
      </c>
      <c r="L97" s="112">
        <f t="shared" si="11"/>
        <v>14175</v>
      </c>
      <c r="M97" s="112">
        <f t="shared" si="11"/>
        <v>59859</v>
      </c>
      <c r="N97" s="112">
        <f t="shared" si="11"/>
        <v>47628</v>
      </c>
      <c r="O97" s="112">
        <f t="shared" si="11"/>
        <v>0</v>
      </c>
      <c r="P97" s="112">
        <f t="shared" si="11"/>
        <v>0</v>
      </c>
      <c r="Q97" s="112">
        <f>SUM(G97:P97)</f>
        <v>724407.12542400009</v>
      </c>
      <c r="R97" s="59">
        <f>SUM(R8:R96)</f>
        <v>35883</v>
      </c>
      <c r="S97" s="344"/>
      <c r="T97" s="329"/>
      <c r="U97" s="329"/>
      <c r="V97" s="44"/>
      <c r="W97" s="129">
        <f>SUM(W8:W96)</f>
        <v>688524.12542399997</v>
      </c>
    </row>
    <row r="98" spans="1:23" s="2" customFormat="1" ht="20.100000000000001" customHeight="1" thickBot="1">
      <c r="A98" s="38"/>
      <c r="B98" s="63" t="str">
        <f>+A3</f>
        <v>Category: Support Services</v>
      </c>
      <c r="C98" s="63"/>
      <c r="D98" s="63"/>
      <c r="E98" s="63"/>
      <c r="F98" s="63"/>
      <c r="G98" s="57"/>
      <c r="H98" s="58"/>
      <c r="I98" s="58"/>
      <c r="J98" s="58"/>
      <c r="K98" s="58"/>
      <c r="L98" s="58"/>
      <c r="M98" s="58"/>
      <c r="N98" s="58"/>
      <c r="O98" s="58"/>
      <c r="P98" s="58" t="s">
        <v>50</v>
      </c>
      <c r="Q98" s="58">
        <f>SUM(Q8:Q96)</f>
        <v>724407.12542399997</v>
      </c>
      <c r="R98" s="60"/>
      <c r="S98" s="345"/>
      <c r="T98" s="345"/>
      <c r="U98" s="345"/>
      <c r="V98" s="45"/>
      <c r="W98" s="130"/>
    </row>
    <row r="99" spans="1:23" ht="20.100000000000001" customHeight="1">
      <c r="A99" s="15"/>
      <c r="B99" s="12"/>
      <c r="C99" s="12"/>
      <c r="D99" s="12"/>
      <c r="E99" s="12"/>
      <c r="F99" s="12"/>
      <c r="G99" s="351" t="s">
        <v>74</v>
      </c>
      <c r="H99" s="352"/>
      <c r="I99" s="352"/>
      <c r="J99" s="352"/>
      <c r="K99" s="352"/>
      <c r="L99" s="352"/>
      <c r="M99" s="352"/>
      <c r="N99" s="352"/>
      <c r="O99" s="352"/>
      <c r="P99" s="329"/>
      <c r="Q99" s="356">
        <f>+Q98</f>
        <v>724407.12542399997</v>
      </c>
      <c r="R99" s="59"/>
      <c r="S99" s="344"/>
      <c r="T99" s="329"/>
      <c r="U99" s="329"/>
      <c r="V99" s="44"/>
      <c r="W99" s="131"/>
    </row>
    <row r="100" spans="1:23" ht="20.100000000000001" customHeight="1" thickBot="1">
      <c r="A100" s="36"/>
      <c r="B100" s="37"/>
      <c r="C100" s="37"/>
      <c r="D100" s="37"/>
      <c r="E100" s="37"/>
      <c r="F100" s="37"/>
      <c r="G100" s="353"/>
      <c r="H100" s="353"/>
      <c r="I100" s="353"/>
      <c r="J100" s="353"/>
      <c r="K100" s="353"/>
      <c r="L100" s="353"/>
      <c r="M100" s="353"/>
      <c r="N100" s="353"/>
      <c r="O100" s="353"/>
      <c r="P100" s="345"/>
      <c r="Q100" s="357"/>
      <c r="R100" s="60">
        <f>+R97</f>
        <v>35883</v>
      </c>
      <c r="S100" s="345"/>
      <c r="T100" s="345"/>
      <c r="U100" s="345"/>
      <c r="V100" s="45"/>
      <c r="W100" s="130"/>
    </row>
    <row r="101" spans="1:23"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S101" s="35"/>
    </row>
    <row r="102" spans="1:23"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S102" s="35"/>
    </row>
    <row r="103" spans="1:23"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S103" s="35"/>
    </row>
    <row r="104" spans="1:23"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S104" s="35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B133" s="1" t="s">
        <v>52</v>
      </c>
      <c r="S133" s="35"/>
    </row>
    <row r="134" spans="2:19">
      <c r="S134" s="35"/>
    </row>
    <row r="135" spans="2:19">
      <c r="S135" s="35"/>
    </row>
    <row r="136" spans="2:19">
      <c r="S136" s="35"/>
    </row>
    <row r="137" spans="2:19">
      <c r="S137" s="35"/>
    </row>
    <row r="138" spans="2:19">
      <c r="S138" s="35"/>
    </row>
  </sheetData>
  <mergeCells count="21">
    <mergeCell ref="Q99:Q100"/>
    <mergeCell ref="S99:U100"/>
    <mergeCell ref="S6:V7"/>
    <mergeCell ref="D6:D7"/>
    <mergeCell ref="G99:P100"/>
    <mergeCell ref="S97:U98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W571"/>
  <sheetViews>
    <sheetView topLeftCell="B508" zoomScale="75" zoomScaleNormal="75" workbookViewId="0">
      <selection activeCell="W530" sqref="W530"/>
    </sheetView>
  </sheetViews>
  <sheetFormatPr defaultRowHeight="12.75"/>
  <cols>
    <col min="1" max="1" width="4.5703125" style="1" bestFit="1" customWidth="1"/>
    <col min="2" max="2" width="25.7109375" style="1" customWidth="1"/>
    <col min="3" max="3" width="16.5703125" style="1" customWidth="1"/>
    <col min="4" max="4" width="16.42578125" style="1" customWidth="1"/>
    <col min="5" max="6" width="13.42578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7.140625" style="1" bestFit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95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829</v>
      </c>
      <c r="C8" s="306" t="s">
        <v>830</v>
      </c>
      <c r="D8" s="306" t="s">
        <v>831</v>
      </c>
      <c r="E8" s="306" t="s">
        <v>832</v>
      </c>
      <c r="F8" s="306" t="s">
        <v>237</v>
      </c>
      <c r="G8" s="275">
        <v>8215.6</v>
      </c>
      <c r="H8" s="275">
        <f>G8*0.0765</f>
        <v>628.49340000000007</v>
      </c>
      <c r="I8" s="275">
        <f>G8*0.1827</f>
        <v>1500.9901200000002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24" si="0">SUM(G8:P8)</f>
        <v>12423.08352</v>
      </c>
      <c r="R8" s="277">
        <v>443</v>
      </c>
      <c r="S8" s="278"/>
      <c r="T8" s="278"/>
      <c r="U8" s="278"/>
      <c r="V8" s="278"/>
      <c r="W8" s="279">
        <f t="shared" ref="W8:W522" si="1">+Q8-R8</f>
        <v>11980.08352</v>
      </c>
    </row>
    <row r="9" spans="1:23" ht="20.100000000000001" customHeight="1">
      <c r="A9" s="42">
        <f t="shared" ref="A9:A225" si="2">1+A8</f>
        <v>2</v>
      </c>
      <c r="B9" s="306" t="s">
        <v>829</v>
      </c>
      <c r="C9" s="306" t="s">
        <v>833</v>
      </c>
      <c r="D9" s="306" t="s">
        <v>831</v>
      </c>
      <c r="E9" s="306" t="s">
        <v>834</v>
      </c>
      <c r="F9" s="306" t="s">
        <v>237</v>
      </c>
      <c r="G9" s="275">
        <v>7532.96</v>
      </c>
      <c r="H9" s="275">
        <f t="shared" ref="H9:H72" si="3">G9*0.0765</f>
        <v>576.27143999999998</v>
      </c>
      <c r="I9" s="275">
        <f t="shared" ref="I9:I72" si="4">G9*0.1827</f>
        <v>1376.271792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11563.503231999999</v>
      </c>
      <c r="R9" s="277">
        <v>443</v>
      </c>
      <c r="S9" s="278"/>
      <c r="T9" s="278"/>
      <c r="U9" s="278"/>
      <c r="V9" s="278"/>
      <c r="W9" s="279">
        <f t="shared" si="1"/>
        <v>11120.503231999999</v>
      </c>
    </row>
    <row r="10" spans="1:23" ht="20.100000000000001" customHeight="1">
      <c r="A10" s="42">
        <f t="shared" si="2"/>
        <v>3</v>
      </c>
      <c r="B10" s="306" t="s">
        <v>829</v>
      </c>
      <c r="C10" s="306" t="s">
        <v>835</v>
      </c>
      <c r="D10" s="306" t="s">
        <v>831</v>
      </c>
      <c r="E10" s="306" t="s">
        <v>836</v>
      </c>
      <c r="F10" s="306" t="s">
        <v>288</v>
      </c>
      <c r="G10" s="275">
        <v>8908.5</v>
      </c>
      <c r="H10" s="275">
        <f t="shared" si="3"/>
        <v>681.50024999999994</v>
      </c>
      <c r="I10" s="275">
        <f t="shared" si="4"/>
        <v>1627.58295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13295.583199999999</v>
      </c>
      <c r="R10" s="277">
        <v>443</v>
      </c>
      <c r="S10" s="278"/>
      <c r="T10" s="278"/>
      <c r="U10" s="278"/>
      <c r="V10" s="278"/>
      <c r="W10" s="279">
        <f t="shared" si="1"/>
        <v>12852.583199999999</v>
      </c>
    </row>
    <row r="11" spans="1:23" s="2" customFormat="1" ht="20.100000000000001" customHeight="1">
      <c r="A11" s="42">
        <f t="shared" si="2"/>
        <v>4</v>
      </c>
      <c r="B11" s="306" t="s">
        <v>837</v>
      </c>
      <c r="C11" s="306" t="s">
        <v>610</v>
      </c>
      <c r="D11" s="306" t="s">
        <v>831</v>
      </c>
      <c r="E11" s="306" t="s">
        <v>838</v>
      </c>
      <c r="F11" s="306" t="s">
        <v>327</v>
      </c>
      <c r="G11" s="227">
        <v>5616</v>
      </c>
      <c r="H11" s="275">
        <f t="shared" si="3"/>
        <v>429.62399999999997</v>
      </c>
      <c r="I11" s="275">
        <f t="shared" si="4"/>
        <v>1026.0432000000001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9149.6671999999999</v>
      </c>
      <c r="R11" s="277">
        <v>443</v>
      </c>
      <c r="S11" s="282"/>
      <c r="T11" s="282"/>
      <c r="U11" s="282"/>
      <c r="V11" s="282"/>
      <c r="W11" s="279">
        <f t="shared" si="1"/>
        <v>8706.6671999999999</v>
      </c>
    </row>
    <row r="12" spans="1:23" s="2" customFormat="1" ht="20.100000000000001" customHeight="1">
      <c r="A12" s="42">
        <f t="shared" si="2"/>
        <v>5</v>
      </c>
      <c r="B12" s="306" t="s">
        <v>839</v>
      </c>
      <c r="C12" s="306" t="s">
        <v>840</v>
      </c>
      <c r="D12" s="306" t="s">
        <v>831</v>
      </c>
      <c r="E12" s="306" t="s">
        <v>841</v>
      </c>
      <c r="F12" s="306" t="s">
        <v>281</v>
      </c>
      <c r="G12" s="275">
        <v>7989</v>
      </c>
      <c r="H12" s="275">
        <f t="shared" si="3"/>
        <v>611.1585</v>
      </c>
      <c r="I12" s="275">
        <f t="shared" si="4"/>
        <v>1459.5903000000001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12137.748799999999</v>
      </c>
      <c r="R12" s="277">
        <v>443</v>
      </c>
      <c r="S12" s="282"/>
      <c r="T12" s="282"/>
      <c r="U12" s="282"/>
      <c r="V12" s="282"/>
      <c r="W12" s="279">
        <f t="shared" si="1"/>
        <v>11694.748799999999</v>
      </c>
    </row>
    <row r="13" spans="1:23" s="2" customFormat="1" ht="20.100000000000001" customHeight="1">
      <c r="A13" s="42">
        <f t="shared" si="2"/>
        <v>6</v>
      </c>
      <c r="B13" s="306" t="s">
        <v>842</v>
      </c>
      <c r="C13" s="306" t="s">
        <v>843</v>
      </c>
      <c r="D13" s="306" t="s">
        <v>831</v>
      </c>
      <c r="E13" s="306" t="s">
        <v>844</v>
      </c>
      <c r="F13" s="306" t="s">
        <v>288</v>
      </c>
      <c r="G13" s="227">
        <v>5990</v>
      </c>
      <c r="H13" s="275">
        <f t="shared" si="3"/>
        <v>458.23500000000001</v>
      </c>
      <c r="I13" s="275">
        <f t="shared" si="4"/>
        <v>1094.373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9620.6080000000002</v>
      </c>
      <c r="R13" s="277">
        <v>443</v>
      </c>
      <c r="S13" s="282"/>
      <c r="T13" s="282"/>
      <c r="U13" s="282"/>
      <c r="V13" s="282"/>
      <c r="W13" s="279">
        <f t="shared" si="1"/>
        <v>9177.6080000000002</v>
      </c>
    </row>
    <row r="14" spans="1:23" s="2" customFormat="1" ht="20.100000000000001" customHeight="1">
      <c r="A14" s="42">
        <f t="shared" si="2"/>
        <v>7</v>
      </c>
      <c r="B14" s="306" t="s">
        <v>617</v>
      </c>
      <c r="C14" s="306" t="s">
        <v>845</v>
      </c>
      <c r="D14" s="306" t="s">
        <v>831</v>
      </c>
      <c r="E14" s="306" t="s">
        <v>846</v>
      </c>
      <c r="F14" s="306" t="s">
        <v>288</v>
      </c>
      <c r="G14" s="275">
        <v>8183.64</v>
      </c>
      <c r="H14" s="275">
        <f t="shared" si="3"/>
        <v>626.04845999999998</v>
      </c>
      <c r="I14" s="275">
        <f t="shared" si="4"/>
        <v>1495.151028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0"/>
        <v>12382.839488000001</v>
      </c>
      <c r="R14" s="277">
        <v>443</v>
      </c>
      <c r="S14" s="282"/>
      <c r="T14" s="282"/>
      <c r="U14" s="282"/>
      <c r="V14" s="282"/>
      <c r="W14" s="279">
        <f t="shared" si="1"/>
        <v>11939.839488000001</v>
      </c>
    </row>
    <row r="15" spans="1:23" s="2" customFormat="1" ht="20.100000000000001" customHeight="1">
      <c r="A15" s="42">
        <f t="shared" si="2"/>
        <v>8</v>
      </c>
      <c r="B15" s="306" t="s">
        <v>288</v>
      </c>
      <c r="C15" s="306" t="s">
        <v>847</v>
      </c>
      <c r="D15" s="306" t="s">
        <v>831</v>
      </c>
      <c r="E15" s="306" t="s">
        <v>848</v>
      </c>
      <c r="F15" s="306" t="s">
        <v>288</v>
      </c>
      <c r="G15" s="275">
        <v>4871.59</v>
      </c>
      <c r="H15" s="275">
        <f t="shared" si="3"/>
        <v>372.67663499999998</v>
      </c>
      <c r="I15" s="275">
        <f t="shared" si="4"/>
        <v>890.03949299999999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75"/>
      <c r="P15" s="275"/>
      <c r="Q15" s="276">
        <f t="shared" si="0"/>
        <v>8212.3061280000002</v>
      </c>
      <c r="R15" s="277">
        <v>443</v>
      </c>
      <c r="S15" s="282"/>
      <c r="T15" s="282"/>
      <c r="U15" s="282"/>
      <c r="V15" s="282"/>
      <c r="W15" s="279">
        <f t="shared" si="1"/>
        <v>7769.3061280000002</v>
      </c>
    </row>
    <row r="16" spans="1:23" s="2" customFormat="1" ht="20.100000000000001" customHeight="1">
      <c r="A16" s="42">
        <f t="shared" si="2"/>
        <v>9</v>
      </c>
      <c r="B16" s="306" t="s">
        <v>849</v>
      </c>
      <c r="C16" s="306" t="s">
        <v>850</v>
      </c>
      <c r="D16" s="306" t="s">
        <v>831</v>
      </c>
      <c r="E16" s="306" t="s">
        <v>851</v>
      </c>
      <c r="F16" s="306" t="s">
        <v>288</v>
      </c>
      <c r="G16" s="275">
        <v>6103.5</v>
      </c>
      <c r="H16" s="275">
        <f t="shared" si="3"/>
        <v>466.91775000000001</v>
      </c>
      <c r="I16" s="275">
        <f t="shared" si="4"/>
        <v>1115.1094499999999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0"/>
        <v>9763.5272000000004</v>
      </c>
      <c r="R16" s="277">
        <v>443</v>
      </c>
      <c r="S16" s="282"/>
      <c r="T16" s="282"/>
      <c r="U16" s="282"/>
      <c r="V16" s="282"/>
      <c r="W16" s="279">
        <f t="shared" si="1"/>
        <v>9320.5272000000004</v>
      </c>
    </row>
    <row r="17" spans="1:23" s="2" customFormat="1" ht="20.100000000000001" customHeight="1">
      <c r="A17" s="42">
        <f t="shared" si="2"/>
        <v>10</v>
      </c>
      <c r="B17" s="306" t="s">
        <v>852</v>
      </c>
      <c r="C17" s="306" t="s">
        <v>853</v>
      </c>
      <c r="D17" s="306" t="s">
        <v>831</v>
      </c>
      <c r="E17" s="306" t="s">
        <v>854</v>
      </c>
      <c r="F17" s="306" t="s">
        <v>260</v>
      </c>
      <c r="G17" s="275">
        <v>7381.6</v>
      </c>
      <c r="H17" s="275">
        <f t="shared" si="3"/>
        <v>564.69240000000002</v>
      </c>
      <c r="I17" s="275">
        <f t="shared" si="4"/>
        <v>1348.61832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75"/>
      <c r="P17" s="275"/>
      <c r="Q17" s="276">
        <f t="shared" si="0"/>
        <v>11372.91072</v>
      </c>
      <c r="R17" s="277">
        <v>443</v>
      </c>
      <c r="S17" s="282"/>
      <c r="T17" s="282"/>
      <c r="U17" s="282"/>
      <c r="V17" s="282"/>
      <c r="W17" s="279">
        <f t="shared" si="1"/>
        <v>10929.91072</v>
      </c>
    </row>
    <row r="18" spans="1:23" s="2" customFormat="1" ht="20.100000000000001" customHeight="1">
      <c r="A18" s="42">
        <f t="shared" si="2"/>
        <v>11</v>
      </c>
      <c r="B18" s="306" t="s">
        <v>852</v>
      </c>
      <c r="C18" s="306" t="s">
        <v>534</v>
      </c>
      <c r="D18" s="306" t="s">
        <v>831</v>
      </c>
      <c r="E18" s="306" t="s">
        <v>855</v>
      </c>
      <c r="F18" s="306" t="s">
        <v>237</v>
      </c>
      <c r="G18" s="275">
        <v>6865.25</v>
      </c>
      <c r="H18" s="275">
        <f t="shared" si="3"/>
        <v>525.19162500000004</v>
      </c>
      <c r="I18" s="275">
        <f t="shared" si="4"/>
        <v>1254.2811750000001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75"/>
      <c r="P18" s="275"/>
      <c r="Q18" s="276">
        <f t="shared" si="0"/>
        <v>10722.7228</v>
      </c>
      <c r="R18" s="277">
        <v>443</v>
      </c>
      <c r="S18" s="282"/>
      <c r="T18" s="282"/>
      <c r="U18" s="282"/>
      <c r="V18" s="282"/>
      <c r="W18" s="279">
        <f t="shared" si="1"/>
        <v>10279.7228</v>
      </c>
    </row>
    <row r="19" spans="1:23" s="2" customFormat="1" ht="20.100000000000001" customHeight="1">
      <c r="A19" s="42">
        <f t="shared" si="2"/>
        <v>12</v>
      </c>
      <c r="B19" s="306" t="s">
        <v>856</v>
      </c>
      <c r="C19" s="306" t="s">
        <v>857</v>
      </c>
      <c r="D19" s="306" t="s">
        <v>831</v>
      </c>
      <c r="E19" s="306" t="s">
        <v>858</v>
      </c>
      <c r="F19" s="306" t="s">
        <v>237</v>
      </c>
      <c r="G19" s="275">
        <v>6260</v>
      </c>
      <c r="H19" s="275">
        <f t="shared" si="3"/>
        <v>478.89</v>
      </c>
      <c r="I19" s="275">
        <f t="shared" si="4"/>
        <v>1143.702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75"/>
      <c r="P19" s="275"/>
      <c r="Q19" s="276">
        <f t="shared" si="0"/>
        <v>9960.5920000000006</v>
      </c>
      <c r="R19" s="277">
        <v>443</v>
      </c>
      <c r="S19" s="282"/>
      <c r="T19" s="282"/>
      <c r="U19" s="282"/>
      <c r="V19" s="282"/>
      <c r="W19" s="279">
        <f t="shared" si="1"/>
        <v>9517.5920000000006</v>
      </c>
    </row>
    <row r="20" spans="1:23" s="2" customFormat="1" ht="20.100000000000001" customHeight="1">
      <c r="A20" s="42">
        <f t="shared" si="2"/>
        <v>13</v>
      </c>
      <c r="B20" s="306" t="s">
        <v>859</v>
      </c>
      <c r="C20" s="306" t="s">
        <v>860</v>
      </c>
      <c r="D20" s="306" t="s">
        <v>831</v>
      </c>
      <c r="E20" s="306" t="s">
        <v>861</v>
      </c>
      <c r="F20" s="306" t="s">
        <v>862</v>
      </c>
      <c r="G20" s="275">
        <v>7132.25</v>
      </c>
      <c r="H20" s="275">
        <f t="shared" si="3"/>
        <v>545.61712499999999</v>
      </c>
      <c r="I20" s="275">
        <f t="shared" si="4"/>
        <v>1303.062075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75"/>
      <c r="P20" s="275"/>
      <c r="Q20" s="276">
        <f t="shared" si="0"/>
        <v>11058.9292</v>
      </c>
      <c r="R20" s="277">
        <v>443</v>
      </c>
      <c r="S20" s="282"/>
      <c r="T20" s="282"/>
      <c r="U20" s="282"/>
      <c r="V20" s="282"/>
      <c r="W20" s="279">
        <f t="shared" si="1"/>
        <v>10615.9292</v>
      </c>
    </row>
    <row r="21" spans="1:23" s="2" customFormat="1" ht="20.100000000000001" customHeight="1">
      <c r="A21" s="42">
        <f t="shared" si="2"/>
        <v>14</v>
      </c>
      <c r="B21" s="306" t="s">
        <v>863</v>
      </c>
      <c r="C21" s="306" t="s">
        <v>657</v>
      </c>
      <c r="D21" s="306" t="s">
        <v>831</v>
      </c>
      <c r="E21" s="306" t="s">
        <v>864</v>
      </c>
      <c r="F21" s="306" t="s">
        <v>288</v>
      </c>
      <c r="G21" s="275">
        <v>6990</v>
      </c>
      <c r="H21" s="275">
        <f t="shared" si="3"/>
        <v>534.73500000000001</v>
      </c>
      <c r="I21" s="275">
        <f t="shared" si="4"/>
        <v>1277.0730000000001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75"/>
      <c r="P21" s="275"/>
      <c r="Q21" s="276">
        <f t="shared" si="0"/>
        <v>10879.807999999999</v>
      </c>
      <c r="R21" s="277">
        <v>443</v>
      </c>
      <c r="S21" s="282"/>
      <c r="T21" s="282"/>
      <c r="U21" s="282"/>
      <c r="V21" s="282"/>
      <c r="W21" s="279">
        <f t="shared" si="1"/>
        <v>10436.807999999999</v>
      </c>
    </row>
    <row r="22" spans="1:23" s="2" customFormat="1" ht="20.100000000000001" customHeight="1">
      <c r="A22" s="42">
        <f t="shared" si="2"/>
        <v>15</v>
      </c>
      <c r="B22" s="306" t="s">
        <v>865</v>
      </c>
      <c r="C22" s="306" t="s">
        <v>739</v>
      </c>
      <c r="D22" s="306" t="s">
        <v>831</v>
      </c>
      <c r="E22" s="306" t="s">
        <v>866</v>
      </c>
      <c r="F22" s="306" t="s">
        <v>292</v>
      </c>
      <c r="G22" s="275">
        <v>5187</v>
      </c>
      <c r="H22" s="275">
        <f t="shared" si="3"/>
        <v>396.80549999999999</v>
      </c>
      <c r="I22" s="275">
        <f t="shared" si="4"/>
        <v>947.66489999999999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75"/>
      <c r="P22" s="275"/>
      <c r="Q22" s="276">
        <f t="shared" si="0"/>
        <v>8609.4704000000002</v>
      </c>
      <c r="R22" s="277">
        <v>443</v>
      </c>
      <c r="S22" s="282"/>
      <c r="T22" s="282"/>
      <c r="U22" s="282"/>
      <c r="V22" s="282"/>
      <c r="W22" s="279">
        <f t="shared" si="1"/>
        <v>8166.4704000000002</v>
      </c>
    </row>
    <row r="23" spans="1:23" s="2" customFormat="1" ht="20.100000000000001" customHeight="1">
      <c r="A23" s="42">
        <f t="shared" si="2"/>
        <v>16</v>
      </c>
      <c r="B23" s="306" t="s">
        <v>867</v>
      </c>
      <c r="C23" s="306" t="s">
        <v>868</v>
      </c>
      <c r="D23" s="306" t="s">
        <v>831</v>
      </c>
      <c r="E23" s="306" t="s">
        <v>869</v>
      </c>
      <c r="F23" s="306" t="s">
        <v>237</v>
      </c>
      <c r="G23" s="275">
        <v>12140</v>
      </c>
      <c r="H23" s="275">
        <f t="shared" si="3"/>
        <v>928.71</v>
      </c>
      <c r="I23" s="275">
        <f t="shared" si="4"/>
        <v>2217.9780000000001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75"/>
      <c r="P23" s="275"/>
      <c r="Q23" s="276">
        <f t="shared" si="0"/>
        <v>17364.687999999998</v>
      </c>
      <c r="R23" s="277">
        <v>443</v>
      </c>
      <c r="S23" s="282"/>
      <c r="T23" s="282"/>
      <c r="U23" s="282"/>
      <c r="V23" s="282"/>
      <c r="W23" s="279">
        <f t="shared" si="1"/>
        <v>16921.687999999998</v>
      </c>
    </row>
    <row r="24" spans="1:23" s="2" customFormat="1" ht="20.100000000000001" customHeight="1">
      <c r="A24" s="42">
        <f t="shared" si="2"/>
        <v>17</v>
      </c>
      <c r="B24" s="306" t="s">
        <v>870</v>
      </c>
      <c r="C24" s="306" t="s">
        <v>654</v>
      </c>
      <c r="D24" s="306" t="s">
        <v>831</v>
      </c>
      <c r="E24" s="306" t="s">
        <v>871</v>
      </c>
      <c r="F24" s="306" t="s">
        <v>241</v>
      </c>
      <c r="G24" s="275">
        <v>7011.75</v>
      </c>
      <c r="H24" s="275">
        <f t="shared" si="3"/>
        <v>536.39887499999998</v>
      </c>
      <c r="I24" s="275">
        <f t="shared" si="4"/>
        <v>1281.0467249999999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75"/>
      <c r="P24" s="275"/>
      <c r="Q24" s="276">
        <f t="shared" si="0"/>
        <v>10907.195599999999</v>
      </c>
      <c r="R24" s="277">
        <v>443</v>
      </c>
      <c r="S24" s="282"/>
      <c r="T24" s="282"/>
      <c r="U24" s="282"/>
      <c r="V24" s="282"/>
      <c r="W24" s="279">
        <f t="shared" si="1"/>
        <v>10464.195599999999</v>
      </c>
    </row>
    <row r="25" spans="1:23" s="2" customFormat="1" ht="20.100000000000001" customHeight="1">
      <c r="A25" s="42">
        <f t="shared" si="2"/>
        <v>18</v>
      </c>
      <c r="B25" s="306" t="s">
        <v>872</v>
      </c>
      <c r="C25" s="306" t="s">
        <v>873</v>
      </c>
      <c r="D25" s="306" t="s">
        <v>831</v>
      </c>
      <c r="E25" s="306" t="s">
        <v>874</v>
      </c>
      <c r="F25" s="306" t="s">
        <v>288</v>
      </c>
      <c r="G25" s="275">
        <v>7922.63</v>
      </c>
      <c r="H25" s="275">
        <f t="shared" si="3"/>
        <v>606.08119499999998</v>
      </c>
      <c r="I25" s="275">
        <f t="shared" si="4"/>
        <v>1447.4645009999999</v>
      </c>
      <c r="J25" s="275">
        <v>61</v>
      </c>
      <c r="K25" s="275">
        <v>515</v>
      </c>
      <c r="L25" s="275">
        <v>175</v>
      </c>
      <c r="M25" s="275">
        <v>739</v>
      </c>
      <c r="N25" s="275">
        <v>588</v>
      </c>
      <c r="O25" s="275"/>
      <c r="P25" s="275"/>
      <c r="Q25" s="276">
        <f t="shared" si="0"/>
        <v>12054.175696</v>
      </c>
      <c r="R25" s="277">
        <v>443</v>
      </c>
      <c r="S25" s="282"/>
      <c r="T25" s="282"/>
      <c r="U25" s="282"/>
      <c r="V25" s="282"/>
      <c r="W25" s="279">
        <f t="shared" si="1"/>
        <v>11611.175696</v>
      </c>
    </row>
    <row r="26" spans="1:23" s="2" customFormat="1" ht="20.100000000000001" customHeight="1">
      <c r="A26" s="42">
        <f t="shared" si="2"/>
        <v>19</v>
      </c>
      <c r="B26" s="306" t="s">
        <v>875</v>
      </c>
      <c r="C26" s="306" t="s">
        <v>876</v>
      </c>
      <c r="D26" s="306" t="s">
        <v>831</v>
      </c>
      <c r="E26" s="306" t="s">
        <v>877</v>
      </c>
      <c r="F26" s="306" t="s">
        <v>526</v>
      </c>
      <c r="G26" s="275">
        <v>7360.63</v>
      </c>
      <c r="H26" s="275">
        <f t="shared" si="3"/>
        <v>563.08819500000004</v>
      </c>
      <c r="I26" s="275">
        <f t="shared" si="4"/>
        <v>1344.7871010000001</v>
      </c>
      <c r="J26" s="275">
        <v>61</v>
      </c>
      <c r="K26" s="275">
        <v>515</v>
      </c>
      <c r="L26" s="275">
        <v>175</v>
      </c>
      <c r="M26" s="275">
        <v>739</v>
      </c>
      <c r="N26" s="275">
        <v>588</v>
      </c>
      <c r="O26" s="275"/>
      <c r="P26" s="275"/>
      <c r="Q26" s="276">
        <f t="shared" si="0"/>
        <v>11346.505296000001</v>
      </c>
      <c r="R26" s="277">
        <v>443</v>
      </c>
      <c r="S26" s="282"/>
      <c r="T26" s="282"/>
      <c r="U26" s="282"/>
      <c r="V26" s="282"/>
      <c r="W26" s="279">
        <f t="shared" si="1"/>
        <v>10903.505296000001</v>
      </c>
    </row>
    <row r="27" spans="1:23" s="2" customFormat="1" ht="20.100000000000001" customHeight="1">
      <c r="A27" s="42">
        <f t="shared" si="2"/>
        <v>20</v>
      </c>
      <c r="B27" s="306" t="s">
        <v>878</v>
      </c>
      <c r="C27" s="306" t="s">
        <v>879</v>
      </c>
      <c r="D27" s="306" t="s">
        <v>831</v>
      </c>
      <c r="E27" s="306" t="s">
        <v>880</v>
      </c>
      <c r="F27" s="306" t="s">
        <v>288</v>
      </c>
      <c r="G27" s="275">
        <v>3934.38</v>
      </c>
      <c r="H27" s="275">
        <f t="shared" si="3"/>
        <v>300.98007000000001</v>
      </c>
      <c r="I27" s="275">
        <f t="shared" si="4"/>
        <v>718.81122600000003</v>
      </c>
      <c r="J27" s="275">
        <v>61</v>
      </c>
      <c r="K27" s="275">
        <v>515</v>
      </c>
      <c r="L27" s="275">
        <v>175</v>
      </c>
      <c r="M27" s="275">
        <v>739</v>
      </c>
      <c r="N27" s="275">
        <v>588</v>
      </c>
      <c r="O27" s="275"/>
      <c r="P27" s="275"/>
      <c r="Q27" s="276">
        <f t="shared" si="0"/>
        <v>7032.1712959999995</v>
      </c>
      <c r="R27" s="277">
        <v>443</v>
      </c>
      <c r="S27" s="282"/>
      <c r="T27" s="282"/>
      <c r="U27" s="282"/>
      <c r="V27" s="282"/>
      <c r="W27" s="279">
        <f t="shared" si="1"/>
        <v>6589.1712959999995</v>
      </c>
    </row>
    <row r="28" spans="1:23" s="2" customFormat="1" ht="20.100000000000001" customHeight="1">
      <c r="A28" s="42">
        <f t="shared" si="2"/>
        <v>21</v>
      </c>
      <c r="B28" s="306" t="s">
        <v>881</v>
      </c>
      <c r="C28" s="306" t="s">
        <v>458</v>
      </c>
      <c r="D28" s="306" t="s">
        <v>831</v>
      </c>
      <c r="E28" s="306" t="s">
        <v>882</v>
      </c>
      <c r="F28" s="306" t="s">
        <v>237</v>
      </c>
      <c r="G28" s="275">
        <v>6888.5</v>
      </c>
      <c r="H28" s="275">
        <f t="shared" si="3"/>
        <v>526.97024999999996</v>
      </c>
      <c r="I28" s="275">
        <f t="shared" si="4"/>
        <v>1258.5289499999999</v>
      </c>
      <c r="J28" s="275">
        <v>61</v>
      </c>
      <c r="K28" s="275">
        <v>515</v>
      </c>
      <c r="L28" s="275">
        <v>175</v>
      </c>
      <c r="M28" s="275">
        <v>739</v>
      </c>
      <c r="N28" s="275">
        <v>588</v>
      </c>
      <c r="O28" s="275"/>
      <c r="P28" s="275"/>
      <c r="Q28" s="276">
        <f t="shared" si="0"/>
        <v>10751.9992</v>
      </c>
      <c r="R28" s="277">
        <v>443</v>
      </c>
      <c r="S28" s="282"/>
      <c r="T28" s="282"/>
      <c r="U28" s="282"/>
      <c r="V28" s="282"/>
      <c r="W28" s="279">
        <f t="shared" si="1"/>
        <v>10308.9992</v>
      </c>
    </row>
    <row r="29" spans="1:23" s="2" customFormat="1" ht="20.100000000000001" customHeight="1">
      <c r="A29" s="42">
        <f t="shared" si="2"/>
        <v>22</v>
      </c>
      <c r="B29" s="306" t="s">
        <v>883</v>
      </c>
      <c r="C29" s="306" t="s">
        <v>884</v>
      </c>
      <c r="D29" s="306" t="s">
        <v>831</v>
      </c>
      <c r="E29" s="306" t="s">
        <v>885</v>
      </c>
      <c r="F29" s="306" t="s">
        <v>241</v>
      </c>
      <c r="G29" s="275">
        <v>7245</v>
      </c>
      <c r="H29" s="275">
        <f t="shared" si="3"/>
        <v>554.24249999999995</v>
      </c>
      <c r="I29" s="275">
        <f t="shared" si="4"/>
        <v>1323.6614999999999</v>
      </c>
      <c r="J29" s="275">
        <v>61</v>
      </c>
      <c r="K29" s="275">
        <v>515</v>
      </c>
      <c r="L29" s="275">
        <v>175</v>
      </c>
      <c r="M29" s="275">
        <v>739</v>
      </c>
      <c r="N29" s="275">
        <v>588</v>
      </c>
      <c r="O29" s="275"/>
      <c r="P29" s="275"/>
      <c r="Q29" s="276">
        <f t="shared" si="0"/>
        <v>11200.904</v>
      </c>
      <c r="R29" s="277">
        <v>443</v>
      </c>
      <c r="S29" s="282"/>
      <c r="T29" s="282"/>
      <c r="U29" s="282"/>
      <c r="V29" s="282"/>
      <c r="W29" s="279">
        <f t="shared" si="1"/>
        <v>10757.904</v>
      </c>
    </row>
    <row r="30" spans="1:23" s="2" customFormat="1" ht="20.100000000000001" customHeight="1">
      <c r="A30" s="42">
        <f t="shared" si="2"/>
        <v>23</v>
      </c>
      <c r="B30" s="306" t="s">
        <v>886</v>
      </c>
      <c r="C30" s="306" t="s">
        <v>353</v>
      </c>
      <c r="D30" s="306" t="s">
        <v>831</v>
      </c>
      <c r="E30" s="306" t="s">
        <v>887</v>
      </c>
      <c r="F30" s="306" t="s">
        <v>526</v>
      </c>
      <c r="G30" s="275">
        <v>2205</v>
      </c>
      <c r="H30" s="275">
        <f t="shared" si="3"/>
        <v>168.6825</v>
      </c>
      <c r="I30" s="275">
        <f t="shared" si="4"/>
        <v>402.8535</v>
      </c>
      <c r="J30" s="275">
        <v>61</v>
      </c>
      <c r="K30" s="275">
        <v>515</v>
      </c>
      <c r="L30" s="275">
        <v>175</v>
      </c>
      <c r="M30" s="275">
        <v>739</v>
      </c>
      <c r="N30" s="275">
        <v>588</v>
      </c>
      <c r="O30" s="275"/>
      <c r="P30" s="275"/>
      <c r="Q30" s="276">
        <f t="shared" si="0"/>
        <v>4854.5360000000001</v>
      </c>
      <c r="R30" s="277">
        <v>443</v>
      </c>
      <c r="S30" s="282"/>
      <c r="T30" s="282"/>
      <c r="U30" s="282"/>
      <c r="V30" s="282"/>
      <c r="W30" s="279">
        <f t="shared" si="1"/>
        <v>4411.5360000000001</v>
      </c>
    </row>
    <row r="31" spans="1:23" s="2" customFormat="1" ht="20.100000000000001" customHeight="1">
      <c r="A31" s="42">
        <f t="shared" si="2"/>
        <v>24</v>
      </c>
      <c r="B31" s="306" t="s">
        <v>312</v>
      </c>
      <c r="C31" s="306" t="s">
        <v>888</v>
      </c>
      <c r="D31" s="306" t="s">
        <v>831</v>
      </c>
      <c r="E31" s="306" t="s">
        <v>889</v>
      </c>
      <c r="F31" s="306" t="s">
        <v>292</v>
      </c>
      <c r="G31" s="275">
        <v>6355.25</v>
      </c>
      <c r="H31" s="275">
        <f t="shared" si="3"/>
        <v>486.176625</v>
      </c>
      <c r="I31" s="275">
        <f t="shared" si="4"/>
        <v>1161.1041749999999</v>
      </c>
      <c r="J31" s="275">
        <v>61</v>
      </c>
      <c r="K31" s="275">
        <v>515</v>
      </c>
      <c r="L31" s="275">
        <v>175</v>
      </c>
      <c r="M31" s="275">
        <v>739</v>
      </c>
      <c r="N31" s="275">
        <v>588</v>
      </c>
      <c r="O31" s="275"/>
      <c r="P31" s="275"/>
      <c r="Q31" s="276">
        <f t="shared" si="0"/>
        <v>10080.5308</v>
      </c>
      <c r="R31" s="277">
        <v>443</v>
      </c>
      <c r="S31" s="282"/>
      <c r="T31" s="282"/>
      <c r="U31" s="282"/>
      <c r="V31" s="282"/>
      <c r="W31" s="279">
        <f t="shared" si="1"/>
        <v>9637.5308000000005</v>
      </c>
    </row>
    <row r="32" spans="1:23" s="2" customFormat="1" ht="20.100000000000001" customHeight="1">
      <c r="A32" s="42">
        <f t="shared" si="2"/>
        <v>25</v>
      </c>
      <c r="B32" s="306" t="s">
        <v>890</v>
      </c>
      <c r="C32" s="306" t="s">
        <v>691</v>
      </c>
      <c r="D32" s="306" t="s">
        <v>831</v>
      </c>
      <c r="E32" s="306" t="s">
        <v>891</v>
      </c>
      <c r="F32" s="306" t="s">
        <v>264</v>
      </c>
      <c r="G32" s="275">
        <v>8460.1299999999992</v>
      </c>
      <c r="H32" s="275">
        <f t="shared" si="3"/>
        <v>647.19994499999996</v>
      </c>
      <c r="I32" s="275">
        <f t="shared" si="4"/>
        <v>1545.6657509999998</v>
      </c>
      <c r="J32" s="275">
        <v>61</v>
      </c>
      <c r="K32" s="275">
        <v>515</v>
      </c>
      <c r="L32" s="275">
        <v>175</v>
      </c>
      <c r="M32" s="275">
        <v>739</v>
      </c>
      <c r="N32" s="275">
        <v>588</v>
      </c>
      <c r="O32" s="275"/>
      <c r="P32" s="275"/>
      <c r="Q32" s="276">
        <f t="shared" si="0"/>
        <v>12730.995696</v>
      </c>
      <c r="R32" s="277">
        <v>443</v>
      </c>
      <c r="S32" s="282"/>
      <c r="T32" s="282"/>
      <c r="U32" s="282"/>
      <c r="V32" s="282"/>
      <c r="W32" s="279">
        <f t="shared" si="1"/>
        <v>12287.995696</v>
      </c>
    </row>
    <row r="33" spans="1:23" s="2" customFormat="1" ht="20.100000000000001" customHeight="1">
      <c r="A33" s="42">
        <f t="shared" si="2"/>
        <v>26</v>
      </c>
      <c r="B33" s="306" t="s">
        <v>892</v>
      </c>
      <c r="C33" s="306" t="s">
        <v>893</v>
      </c>
      <c r="D33" s="306" t="s">
        <v>831</v>
      </c>
      <c r="E33" s="306" t="s">
        <v>894</v>
      </c>
      <c r="F33" s="306" t="s">
        <v>532</v>
      </c>
      <c r="G33" s="275">
        <v>8136.9</v>
      </c>
      <c r="H33" s="275">
        <f t="shared" si="3"/>
        <v>622.47284999999999</v>
      </c>
      <c r="I33" s="275">
        <f t="shared" si="4"/>
        <v>1486.6116299999999</v>
      </c>
      <c r="J33" s="275">
        <v>61</v>
      </c>
      <c r="K33" s="275">
        <v>515</v>
      </c>
      <c r="L33" s="275">
        <v>175</v>
      </c>
      <c r="M33" s="275">
        <v>739</v>
      </c>
      <c r="N33" s="275">
        <v>588</v>
      </c>
      <c r="O33" s="275"/>
      <c r="P33" s="275"/>
      <c r="Q33" s="276">
        <f t="shared" si="0"/>
        <v>12323.984479999999</v>
      </c>
      <c r="R33" s="277">
        <v>443</v>
      </c>
      <c r="S33" s="282"/>
      <c r="T33" s="282"/>
      <c r="U33" s="282"/>
      <c r="V33" s="282"/>
      <c r="W33" s="279">
        <f t="shared" si="1"/>
        <v>11880.984479999999</v>
      </c>
    </row>
    <row r="34" spans="1:23" s="2" customFormat="1" ht="20.100000000000001" customHeight="1">
      <c r="A34" s="42">
        <f t="shared" si="2"/>
        <v>27</v>
      </c>
      <c r="B34" s="306" t="s">
        <v>895</v>
      </c>
      <c r="C34" s="306" t="s">
        <v>896</v>
      </c>
      <c r="D34" s="306" t="s">
        <v>831</v>
      </c>
      <c r="E34" s="306" t="s">
        <v>897</v>
      </c>
      <c r="F34" s="306" t="s">
        <v>268</v>
      </c>
      <c r="G34" s="275">
        <v>6276.7</v>
      </c>
      <c r="H34" s="275">
        <f t="shared" si="3"/>
        <v>480.16754999999995</v>
      </c>
      <c r="I34" s="275">
        <f t="shared" si="4"/>
        <v>1146.7530899999999</v>
      </c>
      <c r="J34" s="275">
        <v>61</v>
      </c>
      <c r="K34" s="275">
        <v>515</v>
      </c>
      <c r="L34" s="275">
        <v>175</v>
      </c>
      <c r="M34" s="275">
        <v>739</v>
      </c>
      <c r="N34" s="275">
        <v>588</v>
      </c>
      <c r="O34" s="275"/>
      <c r="P34" s="275"/>
      <c r="Q34" s="276">
        <f t="shared" si="0"/>
        <v>9981.620640000001</v>
      </c>
      <c r="R34" s="277">
        <v>443</v>
      </c>
      <c r="S34" s="282"/>
      <c r="T34" s="282"/>
      <c r="U34" s="282"/>
      <c r="V34" s="282"/>
      <c r="W34" s="279">
        <f t="shared" si="1"/>
        <v>9538.620640000001</v>
      </c>
    </row>
    <row r="35" spans="1:23" s="2" customFormat="1" ht="20.100000000000001" customHeight="1">
      <c r="A35" s="42">
        <f t="shared" si="2"/>
        <v>28</v>
      </c>
      <c r="B35" s="306" t="s">
        <v>898</v>
      </c>
      <c r="C35" s="306" t="s">
        <v>860</v>
      </c>
      <c r="D35" s="306" t="s">
        <v>831</v>
      </c>
      <c r="E35" s="306" t="s">
        <v>899</v>
      </c>
      <c r="F35" s="306" t="s">
        <v>264</v>
      </c>
      <c r="G35" s="275">
        <v>6577.88</v>
      </c>
      <c r="H35" s="275">
        <f t="shared" si="3"/>
        <v>503.20782000000003</v>
      </c>
      <c r="I35" s="275">
        <f t="shared" si="4"/>
        <v>1201.7786760000001</v>
      </c>
      <c r="J35" s="275">
        <v>61</v>
      </c>
      <c r="K35" s="275">
        <v>515</v>
      </c>
      <c r="L35" s="275">
        <v>175</v>
      </c>
      <c r="M35" s="275">
        <v>739</v>
      </c>
      <c r="N35" s="275">
        <v>588</v>
      </c>
      <c r="O35" s="275"/>
      <c r="P35" s="275"/>
      <c r="Q35" s="276">
        <f t="shared" si="0"/>
        <v>10360.866496000001</v>
      </c>
      <c r="R35" s="277">
        <v>443</v>
      </c>
      <c r="S35" s="282"/>
      <c r="T35" s="282"/>
      <c r="U35" s="282"/>
      <c r="V35" s="282"/>
      <c r="W35" s="279">
        <f t="shared" si="1"/>
        <v>9917.8664960000006</v>
      </c>
    </row>
    <row r="36" spans="1:23" s="2" customFormat="1" ht="20.100000000000001" customHeight="1">
      <c r="A36" s="42">
        <f t="shared" si="2"/>
        <v>29</v>
      </c>
      <c r="B36" s="306" t="s">
        <v>900</v>
      </c>
      <c r="C36" s="306" t="s">
        <v>901</v>
      </c>
      <c r="D36" s="306" t="s">
        <v>831</v>
      </c>
      <c r="E36" s="306" t="s">
        <v>902</v>
      </c>
      <c r="F36" s="306" t="s">
        <v>526</v>
      </c>
      <c r="G36" s="275">
        <v>7331.89</v>
      </c>
      <c r="H36" s="275">
        <f t="shared" si="3"/>
        <v>560.88958500000001</v>
      </c>
      <c r="I36" s="275">
        <f t="shared" si="4"/>
        <v>1339.5363030000001</v>
      </c>
      <c r="J36" s="275">
        <v>61</v>
      </c>
      <c r="K36" s="275">
        <v>515</v>
      </c>
      <c r="L36" s="275">
        <v>175</v>
      </c>
      <c r="M36" s="275">
        <v>739</v>
      </c>
      <c r="N36" s="275">
        <v>588</v>
      </c>
      <c r="O36" s="275"/>
      <c r="P36" s="275"/>
      <c r="Q36" s="276">
        <f t="shared" si="0"/>
        <v>11310.315888000001</v>
      </c>
      <c r="R36" s="277">
        <v>443</v>
      </c>
      <c r="S36" s="282"/>
      <c r="T36" s="282"/>
      <c r="U36" s="282"/>
      <c r="V36" s="282"/>
      <c r="W36" s="279">
        <f t="shared" si="1"/>
        <v>10867.315888000001</v>
      </c>
    </row>
    <row r="37" spans="1:23" s="2" customFormat="1" ht="20.100000000000001" customHeight="1">
      <c r="A37" s="42">
        <f t="shared" si="2"/>
        <v>30</v>
      </c>
      <c r="B37" s="306" t="s">
        <v>903</v>
      </c>
      <c r="C37" s="306" t="s">
        <v>904</v>
      </c>
      <c r="D37" s="306" t="s">
        <v>831</v>
      </c>
      <c r="E37" s="306" t="s">
        <v>905</v>
      </c>
      <c r="F37" s="306" t="s">
        <v>237</v>
      </c>
      <c r="G37" s="275">
        <v>7017.5</v>
      </c>
      <c r="H37" s="275">
        <f t="shared" si="3"/>
        <v>536.83875</v>
      </c>
      <c r="I37" s="275">
        <f t="shared" si="4"/>
        <v>1282.09725</v>
      </c>
      <c r="J37" s="275">
        <v>61</v>
      </c>
      <c r="K37" s="275">
        <v>515</v>
      </c>
      <c r="L37" s="275">
        <v>175</v>
      </c>
      <c r="M37" s="275">
        <v>739</v>
      </c>
      <c r="N37" s="275">
        <v>588</v>
      </c>
      <c r="O37" s="275"/>
      <c r="P37" s="275"/>
      <c r="Q37" s="276">
        <f t="shared" si="0"/>
        <v>10914.436</v>
      </c>
      <c r="R37" s="277">
        <v>443</v>
      </c>
      <c r="S37" s="282"/>
      <c r="T37" s="282"/>
      <c r="U37" s="282"/>
      <c r="V37" s="282"/>
      <c r="W37" s="279">
        <f t="shared" si="1"/>
        <v>10471.436</v>
      </c>
    </row>
    <row r="38" spans="1:23" s="2" customFormat="1" ht="20.100000000000001" customHeight="1">
      <c r="A38" s="42">
        <f t="shared" si="2"/>
        <v>31</v>
      </c>
      <c r="B38" s="306" t="s">
        <v>906</v>
      </c>
      <c r="C38" s="306" t="s">
        <v>907</v>
      </c>
      <c r="D38" s="306" t="s">
        <v>831</v>
      </c>
      <c r="E38" s="306" t="s">
        <v>908</v>
      </c>
      <c r="F38" s="306" t="s">
        <v>237</v>
      </c>
      <c r="G38" s="275">
        <v>7305.39</v>
      </c>
      <c r="H38" s="275">
        <f t="shared" si="3"/>
        <v>558.86233500000003</v>
      </c>
      <c r="I38" s="275">
        <f t="shared" si="4"/>
        <v>1334.694753</v>
      </c>
      <c r="J38" s="275">
        <v>61</v>
      </c>
      <c r="K38" s="275">
        <v>515</v>
      </c>
      <c r="L38" s="275">
        <v>175</v>
      </c>
      <c r="M38" s="275">
        <v>739</v>
      </c>
      <c r="N38" s="275">
        <v>588</v>
      </c>
      <c r="O38" s="275"/>
      <c r="P38" s="275"/>
      <c r="Q38" s="276">
        <f t="shared" si="0"/>
        <v>11276.947088000001</v>
      </c>
      <c r="R38" s="277">
        <v>443</v>
      </c>
      <c r="S38" s="282"/>
      <c r="T38" s="282"/>
      <c r="U38" s="282"/>
      <c r="V38" s="282"/>
      <c r="W38" s="279">
        <f t="shared" si="1"/>
        <v>10833.947088000001</v>
      </c>
    </row>
    <row r="39" spans="1:23" s="2" customFormat="1" ht="20.100000000000001" customHeight="1">
      <c r="A39" s="42">
        <f t="shared" si="2"/>
        <v>32</v>
      </c>
      <c r="B39" s="306" t="s">
        <v>909</v>
      </c>
      <c r="C39" s="306" t="s">
        <v>317</v>
      </c>
      <c r="D39" s="306" t="s">
        <v>831</v>
      </c>
      <c r="E39" s="306" t="s">
        <v>910</v>
      </c>
      <c r="F39" s="306" t="s">
        <v>237</v>
      </c>
      <c r="G39" s="275">
        <v>6135.23</v>
      </c>
      <c r="H39" s="275">
        <f t="shared" si="3"/>
        <v>469.34509499999996</v>
      </c>
      <c r="I39" s="275">
        <f t="shared" si="4"/>
        <v>1120.9065209999999</v>
      </c>
      <c r="J39" s="275">
        <v>61</v>
      </c>
      <c r="K39" s="275">
        <v>515</v>
      </c>
      <c r="L39" s="275">
        <v>175</v>
      </c>
      <c r="M39" s="275">
        <v>739</v>
      </c>
      <c r="N39" s="275">
        <v>588</v>
      </c>
      <c r="O39" s="275"/>
      <c r="P39" s="275"/>
      <c r="Q39" s="276">
        <f t="shared" si="0"/>
        <v>9803.4816159999991</v>
      </c>
      <c r="R39" s="277">
        <v>443</v>
      </c>
      <c r="S39" s="282"/>
      <c r="T39" s="282"/>
      <c r="U39" s="282"/>
      <c r="V39" s="282"/>
      <c r="W39" s="279">
        <f t="shared" si="1"/>
        <v>9360.4816159999991</v>
      </c>
    </row>
    <row r="40" spans="1:23" s="2" customFormat="1" ht="20.100000000000001" customHeight="1">
      <c r="A40" s="42">
        <f t="shared" si="2"/>
        <v>33</v>
      </c>
      <c r="B40" s="306" t="s">
        <v>911</v>
      </c>
      <c r="C40" s="306" t="s">
        <v>907</v>
      </c>
      <c r="D40" s="306" t="s">
        <v>831</v>
      </c>
      <c r="E40" s="306" t="s">
        <v>912</v>
      </c>
      <c r="F40" s="306" t="s">
        <v>288</v>
      </c>
      <c r="G40" s="275">
        <v>7310</v>
      </c>
      <c r="H40" s="275">
        <f t="shared" si="3"/>
        <v>559.21500000000003</v>
      </c>
      <c r="I40" s="275">
        <f t="shared" si="4"/>
        <v>1335.537</v>
      </c>
      <c r="J40" s="275">
        <v>61</v>
      </c>
      <c r="K40" s="275">
        <v>515</v>
      </c>
      <c r="L40" s="275">
        <v>175</v>
      </c>
      <c r="M40" s="275">
        <v>739</v>
      </c>
      <c r="N40" s="275">
        <v>588</v>
      </c>
      <c r="O40" s="275"/>
      <c r="P40" s="275"/>
      <c r="Q40" s="276">
        <f t="shared" si="0"/>
        <v>11282.752</v>
      </c>
      <c r="R40" s="277">
        <v>443</v>
      </c>
      <c r="S40" s="282"/>
      <c r="T40" s="282"/>
      <c r="U40" s="282"/>
      <c r="V40" s="282"/>
      <c r="W40" s="279">
        <f t="shared" si="1"/>
        <v>10839.752</v>
      </c>
    </row>
    <row r="41" spans="1:23" s="2" customFormat="1" ht="20.100000000000001" customHeight="1">
      <c r="A41" s="42">
        <f t="shared" si="2"/>
        <v>34</v>
      </c>
      <c r="B41" s="306" t="s">
        <v>913</v>
      </c>
      <c r="C41" s="306" t="s">
        <v>914</v>
      </c>
      <c r="D41" s="306" t="s">
        <v>831</v>
      </c>
      <c r="E41" s="306" t="s">
        <v>915</v>
      </c>
      <c r="F41" s="306" t="s">
        <v>237</v>
      </c>
      <c r="G41" s="275">
        <v>9660.7999999999993</v>
      </c>
      <c r="H41" s="275">
        <f t="shared" si="3"/>
        <v>739.05119999999988</v>
      </c>
      <c r="I41" s="275">
        <f t="shared" si="4"/>
        <v>1765.0281599999998</v>
      </c>
      <c r="J41" s="275">
        <v>61</v>
      </c>
      <c r="K41" s="275">
        <v>515</v>
      </c>
      <c r="L41" s="275">
        <v>175</v>
      </c>
      <c r="M41" s="275">
        <v>739</v>
      </c>
      <c r="N41" s="275">
        <v>588</v>
      </c>
      <c r="O41" s="275"/>
      <c r="P41" s="275"/>
      <c r="Q41" s="276">
        <f t="shared" si="0"/>
        <v>14242.879359999999</v>
      </c>
      <c r="R41" s="277">
        <v>443</v>
      </c>
      <c r="S41" s="282"/>
      <c r="T41" s="282"/>
      <c r="U41" s="282"/>
      <c r="V41" s="282"/>
      <c r="W41" s="279">
        <f t="shared" si="1"/>
        <v>13799.879359999999</v>
      </c>
    </row>
    <row r="42" spans="1:23" s="2" customFormat="1" ht="20.100000000000001" customHeight="1">
      <c r="A42" s="42">
        <f t="shared" si="2"/>
        <v>35</v>
      </c>
      <c r="B42" s="306" t="s">
        <v>916</v>
      </c>
      <c r="C42" s="306" t="s">
        <v>917</v>
      </c>
      <c r="D42" s="306" t="s">
        <v>831</v>
      </c>
      <c r="E42" s="306" t="s">
        <v>918</v>
      </c>
      <c r="F42" s="306" t="s">
        <v>281</v>
      </c>
      <c r="G42" s="275">
        <v>8561.56</v>
      </c>
      <c r="H42" s="275">
        <f t="shared" si="3"/>
        <v>654.95934</v>
      </c>
      <c r="I42" s="275">
        <f t="shared" si="4"/>
        <v>1564.1970119999999</v>
      </c>
      <c r="J42" s="275">
        <v>61</v>
      </c>
      <c r="K42" s="275">
        <v>515</v>
      </c>
      <c r="L42" s="275">
        <v>175</v>
      </c>
      <c r="M42" s="275">
        <v>739</v>
      </c>
      <c r="N42" s="275">
        <v>588</v>
      </c>
      <c r="O42" s="275"/>
      <c r="P42" s="275"/>
      <c r="Q42" s="276">
        <f t="shared" si="0"/>
        <v>12858.716351999999</v>
      </c>
      <c r="R42" s="277">
        <v>443</v>
      </c>
      <c r="S42" s="282"/>
      <c r="T42" s="282"/>
      <c r="U42" s="282"/>
      <c r="V42" s="282"/>
      <c r="W42" s="279">
        <f t="shared" si="1"/>
        <v>12415.716351999999</v>
      </c>
    </row>
    <row r="43" spans="1:23" s="2" customFormat="1" ht="20.100000000000001" customHeight="1">
      <c r="A43" s="42">
        <f t="shared" si="2"/>
        <v>36</v>
      </c>
      <c r="B43" s="306" t="s">
        <v>919</v>
      </c>
      <c r="C43" s="306" t="s">
        <v>920</v>
      </c>
      <c r="D43" s="306" t="s">
        <v>831</v>
      </c>
      <c r="E43" s="306" t="s">
        <v>921</v>
      </c>
      <c r="F43" s="306" t="s">
        <v>268</v>
      </c>
      <c r="G43" s="275">
        <v>8313</v>
      </c>
      <c r="H43" s="275">
        <f t="shared" si="3"/>
        <v>635.94449999999995</v>
      </c>
      <c r="I43" s="275">
        <f t="shared" si="4"/>
        <v>1518.7851000000001</v>
      </c>
      <c r="J43" s="275">
        <v>61</v>
      </c>
      <c r="K43" s="275">
        <v>515</v>
      </c>
      <c r="L43" s="275">
        <v>175</v>
      </c>
      <c r="M43" s="275">
        <v>739</v>
      </c>
      <c r="N43" s="275">
        <v>588</v>
      </c>
      <c r="O43" s="275"/>
      <c r="P43" s="275"/>
      <c r="Q43" s="276">
        <f t="shared" si="0"/>
        <v>12545.729599999999</v>
      </c>
      <c r="R43" s="277">
        <v>443</v>
      </c>
      <c r="S43" s="282"/>
      <c r="T43" s="282"/>
      <c r="U43" s="282"/>
      <c r="V43" s="282"/>
      <c r="W43" s="279">
        <f t="shared" si="1"/>
        <v>12102.729599999999</v>
      </c>
    </row>
    <row r="44" spans="1:23" s="2" customFormat="1" ht="20.100000000000001" customHeight="1">
      <c r="A44" s="42">
        <f t="shared" si="2"/>
        <v>37</v>
      </c>
      <c r="B44" s="306" t="s">
        <v>922</v>
      </c>
      <c r="C44" s="306" t="s">
        <v>365</v>
      </c>
      <c r="D44" s="306" t="s">
        <v>831</v>
      </c>
      <c r="E44" s="306" t="s">
        <v>923</v>
      </c>
      <c r="F44" s="306" t="s">
        <v>241</v>
      </c>
      <c r="G44" s="275">
        <v>7015.46</v>
      </c>
      <c r="H44" s="275">
        <f t="shared" si="3"/>
        <v>536.68268999999998</v>
      </c>
      <c r="I44" s="275">
        <f t="shared" si="4"/>
        <v>1281.7245419999999</v>
      </c>
      <c r="J44" s="275">
        <v>61</v>
      </c>
      <c r="K44" s="275">
        <v>515</v>
      </c>
      <c r="L44" s="275">
        <v>175</v>
      </c>
      <c r="M44" s="275">
        <v>739</v>
      </c>
      <c r="N44" s="275">
        <v>588</v>
      </c>
      <c r="O44" s="275"/>
      <c r="P44" s="275"/>
      <c r="Q44" s="276">
        <f t="shared" si="0"/>
        <v>10911.867232000001</v>
      </c>
      <c r="R44" s="277">
        <v>443</v>
      </c>
      <c r="S44" s="282"/>
      <c r="T44" s="282"/>
      <c r="U44" s="282"/>
      <c r="V44" s="282"/>
      <c r="W44" s="279">
        <f t="shared" si="1"/>
        <v>10468.867232000001</v>
      </c>
    </row>
    <row r="45" spans="1:23" s="2" customFormat="1" ht="20.100000000000001" customHeight="1">
      <c r="A45" s="42">
        <f t="shared" si="2"/>
        <v>38</v>
      </c>
      <c r="B45" s="306" t="s">
        <v>924</v>
      </c>
      <c r="C45" s="306" t="s">
        <v>714</v>
      </c>
      <c r="D45" s="306" t="s">
        <v>831</v>
      </c>
      <c r="E45" s="306" t="s">
        <v>925</v>
      </c>
      <c r="F45" s="306" t="s">
        <v>288</v>
      </c>
      <c r="G45" s="275">
        <v>7001.88</v>
      </c>
      <c r="H45" s="275">
        <f t="shared" si="3"/>
        <v>535.64382000000001</v>
      </c>
      <c r="I45" s="275">
        <f t="shared" si="4"/>
        <v>1279.2434760000001</v>
      </c>
      <c r="J45" s="275">
        <v>61</v>
      </c>
      <c r="K45" s="275">
        <v>515</v>
      </c>
      <c r="L45" s="275">
        <v>175</v>
      </c>
      <c r="M45" s="275">
        <v>739</v>
      </c>
      <c r="N45" s="275">
        <v>588</v>
      </c>
      <c r="O45" s="275"/>
      <c r="P45" s="275"/>
      <c r="Q45" s="276">
        <f t="shared" si="0"/>
        <v>10894.767296</v>
      </c>
      <c r="R45" s="277">
        <v>443</v>
      </c>
      <c r="S45" s="282"/>
      <c r="T45" s="282"/>
      <c r="U45" s="282"/>
      <c r="V45" s="282"/>
      <c r="W45" s="279">
        <f t="shared" si="1"/>
        <v>10451.767296</v>
      </c>
    </row>
    <row r="46" spans="1:23" s="2" customFormat="1" ht="20.100000000000001" customHeight="1">
      <c r="A46" s="42">
        <f t="shared" si="2"/>
        <v>39</v>
      </c>
      <c r="B46" s="306" t="s">
        <v>926</v>
      </c>
      <c r="C46" s="306" t="s">
        <v>265</v>
      </c>
      <c r="D46" s="306" t="s">
        <v>831</v>
      </c>
      <c r="E46" s="306" t="s">
        <v>927</v>
      </c>
      <c r="F46" s="306" t="s">
        <v>237</v>
      </c>
      <c r="G46" s="275">
        <v>6279</v>
      </c>
      <c r="H46" s="275">
        <f t="shared" si="3"/>
        <v>480.34350000000001</v>
      </c>
      <c r="I46" s="275">
        <f t="shared" si="4"/>
        <v>1147.1732999999999</v>
      </c>
      <c r="J46" s="275">
        <v>61</v>
      </c>
      <c r="K46" s="275">
        <v>515</v>
      </c>
      <c r="L46" s="275">
        <v>175</v>
      </c>
      <c r="M46" s="275">
        <v>739</v>
      </c>
      <c r="N46" s="275">
        <v>588</v>
      </c>
      <c r="O46" s="275"/>
      <c r="P46" s="275"/>
      <c r="Q46" s="276">
        <f t="shared" si="0"/>
        <v>9984.5167999999994</v>
      </c>
      <c r="R46" s="277">
        <v>443</v>
      </c>
      <c r="S46" s="282"/>
      <c r="T46" s="282"/>
      <c r="U46" s="282"/>
      <c r="V46" s="282"/>
      <c r="W46" s="279">
        <f t="shared" si="1"/>
        <v>9541.5167999999994</v>
      </c>
    </row>
    <row r="47" spans="1:23" s="2" customFormat="1" ht="20.100000000000001" customHeight="1">
      <c r="A47" s="42">
        <f t="shared" si="2"/>
        <v>40</v>
      </c>
      <c r="B47" s="306" t="s">
        <v>928</v>
      </c>
      <c r="C47" s="306" t="s">
        <v>929</v>
      </c>
      <c r="D47" s="306" t="s">
        <v>831</v>
      </c>
      <c r="E47" s="306" t="s">
        <v>930</v>
      </c>
      <c r="F47" s="306" t="s">
        <v>292</v>
      </c>
      <c r="G47" s="275">
        <v>6960.01</v>
      </c>
      <c r="H47" s="275">
        <f t="shared" si="3"/>
        <v>532.44076500000006</v>
      </c>
      <c r="I47" s="275">
        <f t="shared" si="4"/>
        <v>1271.5938270000001</v>
      </c>
      <c r="J47" s="275">
        <v>61</v>
      </c>
      <c r="K47" s="275">
        <v>515</v>
      </c>
      <c r="L47" s="275">
        <v>175</v>
      </c>
      <c r="M47" s="275">
        <v>739</v>
      </c>
      <c r="N47" s="275">
        <v>588</v>
      </c>
      <c r="O47" s="275"/>
      <c r="P47" s="275"/>
      <c r="Q47" s="276">
        <f t="shared" si="0"/>
        <v>10842.044592</v>
      </c>
      <c r="R47" s="277">
        <v>443</v>
      </c>
      <c r="S47" s="282"/>
      <c r="T47" s="282"/>
      <c r="U47" s="282"/>
      <c r="V47" s="282"/>
      <c r="W47" s="279">
        <f t="shared" si="1"/>
        <v>10399.044592</v>
      </c>
    </row>
    <row r="48" spans="1:23" s="2" customFormat="1" ht="20.100000000000001" customHeight="1">
      <c r="A48" s="42">
        <f t="shared" si="2"/>
        <v>41</v>
      </c>
      <c r="B48" s="306" t="s">
        <v>931</v>
      </c>
      <c r="C48" s="306" t="s">
        <v>739</v>
      </c>
      <c r="D48" s="306" t="s">
        <v>831</v>
      </c>
      <c r="E48" s="306" t="s">
        <v>932</v>
      </c>
      <c r="F48" s="306" t="s">
        <v>526</v>
      </c>
      <c r="G48" s="275">
        <v>6982.5</v>
      </c>
      <c r="H48" s="275">
        <f t="shared" si="3"/>
        <v>534.16125</v>
      </c>
      <c r="I48" s="275">
        <f t="shared" si="4"/>
        <v>1275.7027499999999</v>
      </c>
      <c r="J48" s="275">
        <v>61</v>
      </c>
      <c r="K48" s="275">
        <v>515</v>
      </c>
      <c r="L48" s="275">
        <v>175</v>
      </c>
      <c r="M48" s="275">
        <v>739</v>
      </c>
      <c r="N48" s="275">
        <v>588</v>
      </c>
      <c r="O48" s="275"/>
      <c r="P48" s="275"/>
      <c r="Q48" s="276">
        <f t="shared" si="0"/>
        <v>10870.364</v>
      </c>
      <c r="R48" s="277">
        <v>443</v>
      </c>
      <c r="S48" s="282"/>
      <c r="T48" s="282"/>
      <c r="U48" s="282"/>
      <c r="V48" s="282"/>
      <c r="W48" s="279">
        <f t="shared" si="1"/>
        <v>10427.364</v>
      </c>
    </row>
    <row r="49" spans="1:23" s="2" customFormat="1" ht="20.100000000000001" customHeight="1">
      <c r="A49" s="42">
        <f t="shared" si="2"/>
        <v>42</v>
      </c>
      <c r="B49" s="306" t="s">
        <v>933</v>
      </c>
      <c r="C49" s="306" t="s">
        <v>934</v>
      </c>
      <c r="D49" s="306" t="s">
        <v>831</v>
      </c>
      <c r="E49" s="306" t="s">
        <v>935</v>
      </c>
      <c r="F49" s="306" t="s">
        <v>237</v>
      </c>
      <c r="G49" s="275">
        <v>4251.3900000000003</v>
      </c>
      <c r="H49" s="275">
        <f t="shared" si="3"/>
        <v>325.231335</v>
      </c>
      <c r="I49" s="275">
        <f t="shared" si="4"/>
        <v>776.72895300000005</v>
      </c>
      <c r="J49" s="275">
        <v>61</v>
      </c>
      <c r="K49" s="275">
        <v>515</v>
      </c>
      <c r="L49" s="275">
        <v>175</v>
      </c>
      <c r="M49" s="275">
        <v>739</v>
      </c>
      <c r="N49" s="275">
        <v>588</v>
      </c>
      <c r="O49" s="275"/>
      <c r="P49" s="275"/>
      <c r="Q49" s="276">
        <f t="shared" si="0"/>
        <v>7431.3502880000005</v>
      </c>
      <c r="R49" s="277">
        <v>443</v>
      </c>
      <c r="S49" s="282"/>
      <c r="T49" s="282"/>
      <c r="U49" s="282"/>
      <c r="V49" s="282"/>
      <c r="W49" s="279">
        <f t="shared" si="1"/>
        <v>6988.3502880000005</v>
      </c>
    </row>
    <row r="50" spans="1:23" s="2" customFormat="1" ht="20.100000000000001" customHeight="1">
      <c r="A50" s="42">
        <f t="shared" si="2"/>
        <v>43</v>
      </c>
      <c r="B50" s="306" t="s">
        <v>936</v>
      </c>
      <c r="C50" s="306" t="s">
        <v>937</v>
      </c>
      <c r="D50" s="306" t="s">
        <v>831</v>
      </c>
      <c r="E50" s="306" t="s">
        <v>938</v>
      </c>
      <c r="F50" s="306" t="s">
        <v>281</v>
      </c>
      <c r="G50" s="275">
        <v>7256.25</v>
      </c>
      <c r="H50" s="275">
        <f t="shared" si="3"/>
        <v>555.10312499999998</v>
      </c>
      <c r="I50" s="275">
        <f t="shared" si="4"/>
        <v>1325.7168750000001</v>
      </c>
      <c r="J50" s="275">
        <v>61</v>
      </c>
      <c r="K50" s="275">
        <v>515</v>
      </c>
      <c r="L50" s="275">
        <v>175</v>
      </c>
      <c r="M50" s="275">
        <v>739</v>
      </c>
      <c r="N50" s="275">
        <v>588</v>
      </c>
      <c r="O50" s="275"/>
      <c r="P50" s="275"/>
      <c r="Q50" s="276">
        <f t="shared" si="0"/>
        <v>11215.07</v>
      </c>
      <c r="R50" s="277">
        <v>443</v>
      </c>
      <c r="S50" s="282"/>
      <c r="T50" s="282"/>
      <c r="U50" s="282"/>
      <c r="V50" s="282"/>
      <c r="W50" s="279">
        <f t="shared" si="1"/>
        <v>10772.07</v>
      </c>
    </row>
    <row r="51" spans="1:23" s="2" customFormat="1" ht="20.100000000000001" customHeight="1">
      <c r="A51" s="42">
        <f t="shared" si="2"/>
        <v>44</v>
      </c>
      <c r="B51" s="306" t="s">
        <v>238</v>
      </c>
      <c r="C51" s="306" t="s">
        <v>939</v>
      </c>
      <c r="D51" s="306" t="s">
        <v>831</v>
      </c>
      <c r="E51" s="306" t="s">
        <v>940</v>
      </c>
      <c r="F51" s="306" t="s">
        <v>281</v>
      </c>
      <c r="G51" s="275">
        <v>2314</v>
      </c>
      <c r="H51" s="275">
        <f t="shared" si="3"/>
        <v>177.02099999999999</v>
      </c>
      <c r="I51" s="275">
        <f t="shared" si="4"/>
        <v>422.76780000000002</v>
      </c>
      <c r="J51" s="275">
        <v>61</v>
      </c>
      <c r="K51" s="275">
        <v>515</v>
      </c>
      <c r="L51" s="275">
        <v>175</v>
      </c>
      <c r="M51" s="275">
        <v>739</v>
      </c>
      <c r="N51" s="275">
        <v>588</v>
      </c>
      <c r="O51" s="275"/>
      <c r="P51" s="275"/>
      <c r="Q51" s="276">
        <f t="shared" si="0"/>
        <v>4991.7888000000003</v>
      </c>
      <c r="R51" s="277">
        <v>443</v>
      </c>
      <c r="S51" s="282"/>
      <c r="T51" s="282"/>
      <c r="U51" s="282"/>
      <c r="V51" s="282"/>
      <c r="W51" s="279">
        <f t="shared" si="1"/>
        <v>4548.7888000000003</v>
      </c>
    </row>
    <row r="52" spans="1:23" s="2" customFormat="1" ht="20.100000000000001" customHeight="1">
      <c r="A52" s="42">
        <f t="shared" si="2"/>
        <v>45</v>
      </c>
      <c r="B52" s="306" t="s">
        <v>238</v>
      </c>
      <c r="C52" s="306" t="s">
        <v>941</v>
      </c>
      <c r="D52" s="306" t="s">
        <v>831</v>
      </c>
      <c r="E52" s="306" t="s">
        <v>942</v>
      </c>
      <c r="F52" s="306" t="s">
        <v>260</v>
      </c>
      <c r="G52" s="275">
        <v>7876.14</v>
      </c>
      <c r="H52" s="275">
        <f t="shared" si="3"/>
        <v>602.52471000000003</v>
      </c>
      <c r="I52" s="275">
        <f t="shared" si="4"/>
        <v>1438.9707780000001</v>
      </c>
      <c r="J52" s="275">
        <v>61</v>
      </c>
      <c r="K52" s="275">
        <v>515</v>
      </c>
      <c r="L52" s="275">
        <v>175</v>
      </c>
      <c r="M52" s="275">
        <v>739</v>
      </c>
      <c r="N52" s="275">
        <v>588</v>
      </c>
      <c r="O52" s="275"/>
      <c r="P52" s="275"/>
      <c r="Q52" s="276">
        <f t="shared" si="0"/>
        <v>11995.635488000002</v>
      </c>
      <c r="R52" s="277">
        <v>443</v>
      </c>
      <c r="S52" s="282"/>
      <c r="T52" s="282"/>
      <c r="U52" s="282"/>
      <c r="V52" s="282"/>
      <c r="W52" s="279">
        <f t="shared" si="1"/>
        <v>11552.635488000002</v>
      </c>
    </row>
    <row r="53" spans="1:23" s="2" customFormat="1" ht="20.100000000000001" customHeight="1">
      <c r="A53" s="42">
        <f t="shared" si="2"/>
        <v>46</v>
      </c>
      <c r="B53" s="306" t="s">
        <v>943</v>
      </c>
      <c r="C53" s="306" t="s">
        <v>458</v>
      </c>
      <c r="D53" s="306" t="s">
        <v>831</v>
      </c>
      <c r="E53" s="306" t="s">
        <v>944</v>
      </c>
      <c r="F53" s="306" t="s">
        <v>288</v>
      </c>
      <c r="G53" s="275">
        <v>8256.5</v>
      </c>
      <c r="H53" s="275">
        <f t="shared" si="3"/>
        <v>631.62225000000001</v>
      </c>
      <c r="I53" s="275">
        <f t="shared" si="4"/>
        <v>1508.46255</v>
      </c>
      <c r="J53" s="275">
        <v>61</v>
      </c>
      <c r="K53" s="275">
        <v>515</v>
      </c>
      <c r="L53" s="275">
        <v>175</v>
      </c>
      <c r="M53" s="275">
        <v>739</v>
      </c>
      <c r="N53" s="275">
        <v>588</v>
      </c>
      <c r="O53" s="275"/>
      <c r="P53" s="275"/>
      <c r="Q53" s="276">
        <f t="shared" si="0"/>
        <v>12474.584800000001</v>
      </c>
      <c r="R53" s="277">
        <v>443</v>
      </c>
      <c r="S53" s="282"/>
      <c r="T53" s="282"/>
      <c r="U53" s="282"/>
      <c r="V53" s="282"/>
      <c r="W53" s="279">
        <f t="shared" si="1"/>
        <v>12031.584800000001</v>
      </c>
    </row>
    <row r="54" spans="1:23" s="2" customFormat="1" ht="20.100000000000001" customHeight="1">
      <c r="A54" s="42">
        <f t="shared" si="2"/>
        <v>47</v>
      </c>
      <c r="B54" s="306" t="s">
        <v>640</v>
      </c>
      <c r="C54" s="306" t="s">
        <v>945</v>
      </c>
      <c r="D54" s="306" t="s">
        <v>831</v>
      </c>
      <c r="E54" s="306" t="s">
        <v>946</v>
      </c>
      <c r="F54" s="306" t="s">
        <v>237</v>
      </c>
      <c r="G54" s="275">
        <v>5229.25</v>
      </c>
      <c r="H54" s="275">
        <f t="shared" si="3"/>
        <v>400.03762499999999</v>
      </c>
      <c r="I54" s="275">
        <f t="shared" si="4"/>
        <v>955.38397499999996</v>
      </c>
      <c r="J54" s="275">
        <v>61</v>
      </c>
      <c r="K54" s="275">
        <v>515</v>
      </c>
      <c r="L54" s="275">
        <v>175</v>
      </c>
      <c r="M54" s="275">
        <v>739</v>
      </c>
      <c r="N54" s="275">
        <v>588</v>
      </c>
      <c r="O54" s="275"/>
      <c r="P54" s="275"/>
      <c r="Q54" s="276">
        <f t="shared" si="0"/>
        <v>8662.6715999999997</v>
      </c>
      <c r="R54" s="277">
        <v>443</v>
      </c>
      <c r="S54" s="282"/>
      <c r="T54" s="282"/>
      <c r="U54" s="282"/>
      <c r="V54" s="282"/>
      <c r="W54" s="279">
        <f t="shared" si="1"/>
        <v>8219.6715999999997</v>
      </c>
    </row>
    <row r="55" spans="1:23" s="2" customFormat="1" ht="20.100000000000001" customHeight="1">
      <c r="A55" s="42">
        <f t="shared" si="2"/>
        <v>48</v>
      </c>
      <c r="B55" s="306" t="s">
        <v>947</v>
      </c>
      <c r="C55" s="306" t="s">
        <v>948</v>
      </c>
      <c r="D55" s="306" t="s">
        <v>831</v>
      </c>
      <c r="E55" s="306" t="s">
        <v>949</v>
      </c>
      <c r="F55" s="306" t="s">
        <v>526</v>
      </c>
      <c r="G55" s="275">
        <v>8076.9</v>
      </c>
      <c r="H55" s="275">
        <f t="shared" si="3"/>
        <v>617.88284999999996</v>
      </c>
      <c r="I55" s="275">
        <f t="shared" si="4"/>
        <v>1475.6496299999999</v>
      </c>
      <c r="J55" s="275">
        <v>61</v>
      </c>
      <c r="K55" s="275">
        <v>515</v>
      </c>
      <c r="L55" s="275">
        <v>175</v>
      </c>
      <c r="M55" s="275">
        <v>739</v>
      </c>
      <c r="N55" s="275">
        <v>588</v>
      </c>
      <c r="O55" s="275"/>
      <c r="P55" s="275"/>
      <c r="Q55" s="276">
        <f t="shared" si="0"/>
        <v>12248.432479999999</v>
      </c>
      <c r="R55" s="277">
        <v>443</v>
      </c>
      <c r="S55" s="282"/>
      <c r="T55" s="282"/>
      <c r="U55" s="282"/>
      <c r="V55" s="282"/>
      <c r="W55" s="279">
        <f t="shared" si="1"/>
        <v>11805.432479999999</v>
      </c>
    </row>
    <row r="56" spans="1:23" s="2" customFormat="1" ht="20.100000000000001" customHeight="1">
      <c r="A56" s="42">
        <f t="shared" si="2"/>
        <v>49</v>
      </c>
      <c r="B56" s="306" t="s">
        <v>950</v>
      </c>
      <c r="C56" s="306" t="s">
        <v>951</v>
      </c>
      <c r="D56" s="306" t="s">
        <v>831</v>
      </c>
      <c r="E56" s="306" t="s">
        <v>952</v>
      </c>
      <c r="F56" s="306" t="s">
        <v>532</v>
      </c>
      <c r="G56" s="275">
        <v>6495.13</v>
      </c>
      <c r="H56" s="275">
        <f t="shared" si="3"/>
        <v>496.87744500000002</v>
      </c>
      <c r="I56" s="275">
        <f t="shared" si="4"/>
        <v>1186.660251</v>
      </c>
      <c r="J56" s="275">
        <v>61</v>
      </c>
      <c r="K56" s="275">
        <v>515</v>
      </c>
      <c r="L56" s="275">
        <v>175</v>
      </c>
      <c r="M56" s="275">
        <v>739</v>
      </c>
      <c r="N56" s="275">
        <v>588</v>
      </c>
      <c r="O56" s="275"/>
      <c r="P56" s="275"/>
      <c r="Q56" s="276">
        <f t="shared" si="0"/>
        <v>10256.667696</v>
      </c>
      <c r="R56" s="277">
        <v>443</v>
      </c>
      <c r="S56" s="282"/>
      <c r="T56" s="282"/>
      <c r="U56" s="282"/>
      <c r="V56" s="282"/>
      <c r="W56" s="279">
        <f t="shared" si="1"/>
        <v>9813.6676960000004</v>
      </c>
    </row>
    <row r="57" spans="1:23" s="2" customFormat="1" ht="20.100000000000001" customHeight="1">
      <c r="A57" s="42">
        <f t="shared" si="2"/>
        <v>50</v>
      </c>
      <c r="B57" s="306" t="s">
        <v>953</v>
      </c>
      <c r="C57" s="306" t="s">
        <v>954</v>
      </c>
      <c r="D57" s="306" t="s">
        <v>831</v>
      </c>
      <c r="E57" s="306" t="s">
        <v>955</v>
      </c>
      <c r="F57" s="306" t="s">
        <v>264</v>
      </c>
      <c r="G57" s="275">
        <v>6326</v>
      </c>
      <c r="H57" s="275">
        <f t="shared" si="3"/>
        <v>483.93899999999996</v>
      </c>
      <c r="I57" s="275">
        <f t="shared" si="4"/>
        <v>1155.7601999999999</v>
      </c>
      <c r="J57" s="275">
        <v>61</v>
      </c>
      <c r="K57" s="275">
        <v>515</v>
      </c>
      <c r="L57" s="275">
        <v>175</v>
      </c>
      <c r="M57" s="275">
        <v>739</v>
      </c>
      <c r="N57" s="275">
        <v>588</v>
      </c>
      <c r="O57" s="275"/>
      <c r="P57" s="275"/>
      <c r="Q57" s="276">
        <f t="shared" si="0"/>
        <v>10043.699199999999</v>
      </c>
      <c r="R57" s="277">
        <v>443</v>
      </c>
      <c r="S57" s="282"/>
      <c r="T57" s="282"/>
      <c r="U57" s="282"/>
      <c r="V57" s="282"/>
      <c r="W57" s="279">
        <f t="shared" si="1"/>
        <v>9600.6991999999991</v>
      </c>
    </row>
    <row r="58" spans="1:23" s="2" customFormat="1" ht="20.100000000000001" customHeight="1">
      <c r="A58" s="42">
        <f t="shared" si="2"/>
        <v>51</v>
      </c>
      <c r="B58" s="306" t="s">
        <v>956</v>
      </c>
      <c r="C58" s="306" t="s">
        <v>667</v>
      </c>
      <c r="D58" s="306" t="s">
        <v>831</v>
      </c>
      <c r="E58" s="306" t="s">
        <v>957</v>
      </c>
      <c r="F58" s="306" t="s">
        <v>237</v>
      </c>
      <c r="G58" s="275">
        <v>8136.9</v>
      </c>
      <c r="H58" s="275">
        <f t="shared" si="3"/>
        <v>622.47284999999999</v>
      </c>
      <c r="I58" s="275">
        <f t="shared" si="4"/>
        <v>1486.6116299999999</v>
      </c>
      <c r="J58" s="275">
        <v>61</v>
      </c>
      <c r="K58" s="275">
        <v>515</v>
      </c>
      <c r="L58" s="275">
        <v>175</v>
      </c>
      <c r="M58" s="275">
        <v>739</v>
      </c>
      <c r="N58" s="275">
        <v>588</v>
      </c>
      <c r="O58" s="275"/>
      <c r="P58" s="275"/>
      <c r="Q58" s="276">
        <f t="shared" si="0"/>
        <v>12323.984479999999</v>
      </c>
      <c r="R58" s="277">
        <v>443</v>
      </c>
      <c r="S58" s="282"/>
      <c r="T58" s="282"/>
      <c r="U58" s="282"/>
      <c r="V58" s="282"/>
      <c r="W58" s="279">
        <f t="shared" si="1"/>
        <v>11880.984479999999</v>
      </c>
    </row>
    <row r="59" spans="1:23" s="2" customFormat="1" ht="20.100000000000001" customHeight="1">
      <c r="A59" s="42">
        <f t="shared" si="2"/>
        <v>52</v>
      </c>
      <c r="B59" s="306" t="s">
        <v>958</v>
      </c>
      <c r="C59" s="306" t="s">
        <v>959</v>
      </c>
      <c r="D59" s="306" t="s">
        <v>831</v>
      </c>
      <c r="E59" s="306" t="s">
        <v>960</v>
      </c>
      <c r="F59" s="306" t="s">
        <v>288</v>
      </c>
      <c r="G59" s="275">
        <v>3916</v>
      </c>
      <c r="H59" s="275">
        <f t="shared" si="3"/>
        <v>299.57400000000001</v>
      </c>
      <c r="I59" s="275">
        <f t="shared" si="4"/>
        <v>715.45320000000004</v>
      </c>
      <c r="J59" s="275">
        <v>61</v>
      </c>
      <c r="K59" s="275">
        <v>515</v>
      </c>
      <c r="L59" s="275">
        <v>175</v>
      </c>
      <c r="M59" s="275">
        <v>739</v>
      </c>
      <c r="N59" s="275">
        <v>588</v>
      </c>
      <c r="O59" s="275"/>
      <c r="P59" s="275"/>
      <c r="Q59" s="276">
        <f t="shared" si="0"/>
        <v>7009.0271999999995</v>
      </c>
      <c r="R59" s="277">
        <v>443</v>
      </c>
      <c r="S59" s="282"/>
      <c r="T59" s="282"/>
      <c r="U59" s="282"/>
      <c r="V59" s="282"/>
      <c r="W59" s="279">
        <f t="shared" si="1"/>
        <v>6566.0271999999995</v>
      </c>
    </row>
    <row r="60" spans="1:23" s="2" customFormat="1" ht="20.100000000000001" customHeight="1">
      <c r="A60" s="42">
        <f t="shared" si="2"/>
        <v>53</v>
      </c>
      <c r="B60" s="306" t="s">
        <v>961</v>
      </c>
      <c r="C60" s="306" t="s">
        <v>298</v>
      </c>
      <c r="D60" s="306" t="s">
        <v>831</v>
      </c>
      <c r="E60" s="306" t="s">
        <v>962</v>
      </c>
      <c r="F60" s="306" t="s">
        <v>241</v>
      </c>
      <c r="G60" s="275">
        <v>8400</v>
      </c>
      <c r="H60" s="275">
        <f t="shared" si="3"/>
        <v>642.6</v>
      </c>
      <c r="I60" s="275">
        <f t="shared" si="4"/>
        <v>1534.68</v>
      </c>
      <c r="J60" s="275">
        <v>61</v>
      </c>
      <c r="K60" s="275">
        <v>515</v>
      </c>
      <c r="L60" s="275">
        <v>175</v>
      </c>
      <c r="M60" s="275">
        <v>739</v>
      </c>
      <c r="N60" s="275">
        <v>588</v>
      </c>
      <c r="O60" s="275"/>
      <c r="P60" s="275"/>
      <c r="Q60" s="276">
        <f t="shared" si="0"/>
        <v>12655.28</v>
      </c>
      <c r="R60" s="277">
        <v>443</v>
      </c>
      <c r="S60" s="282"/>
      <c r="T60" s="282"/>
      <c r="U60" s="282"/>
      <c r="V60" s="282"/>
      <c r="W60" s="279">
        <f t="shared" si="1"/>
        <v>12212.28</v>
      </c>
    </row>
    <row r="61" spans="1:23" s="2" customFormat="1" ht="20.100000000000001" customHeight="1">
      <c r="A61" s="42">
        <f t="shared" si="2"/>
        <v>54</v>
      </c>
      <c r="B61" s="306" t="s">
        <v>963</v>
      </c>
      <c r="C61" s="306" t="s">
        <v>605</v>
      </c>
      <c r="D61" s="306" t="s">
        <v>831</v>
      </c>
      <c r="E61" s="306" t="s">
        <v>964</v>
      </c>
      <c r="F61" s="306" t="s">
        <v>281</v>
      </c>
      <c r="G61" s="275">
        <v>7057.89</v>
      </c>
      <c r="H61" s="275">
        <f t="shared" si="3"/>
        <v>539.928585</v>
      </c>
      <c r="I61" s="275">
        <f t="shared" si="4"/>
        <v>1289.4765030000001</v>
      </c>
      <c r="J61" s="275">
        <v>61</v>
      </c>
      <c r="K61" s="275">
        <v>515</v>
      </c>
      <c r="L61" s="275">
        <v>175</v>
      </c>
      <c r="M61" s="275">
        <v>739</v>
      </c>
      <c r="N61" s="275">
        <v>588</v>
      </c>
      <c r="O61" s="275"/>
      <c r="P61" s="275"/>
      <c r="Q61" s="276">
        <f t="shared" si="0"/>
        <v>10965.295088000001</v>
      </c>
      <c r="R61" s="277">
        <v>443</v>
      </c>
      <c r="S61" s="282"/>
      <c r="T61" s="282"/>
      <c r="U61" s="282"/>
      <c r="V61" s="282"/>
      <c r="W61" s="279">
        <f t="shared" si="1"/>
        <v>10522.295088000001</v>
      </c>
    </row>
    <row r="62" spans="1:23" s="2" customFormat="1" ht="20.100000000000001" customHeight="1">
      <c r="A62" s="42">
        <f t="shared" si="2"/>
        <v>55</v>
      </c>
      <c r="B62" s="306" t="s">
        <v>965</v>
      </c>
      <c r="C62" s="306" t="s">
        <v>518</v>
      </c>
      <c r="D62" s="306" t="s">
        <v>831</v>
      </c>
      <c r="E62" s="306" t="s">
        <v>966</v>
      </c>
      <c r="F62" s="306" t="s">
        <v>288</v>
      </c>
      <c r="G62" s="275">
        <v>8196.16</v>
      </c>
      <c r="H62" s="275">
        <f t="shared" si="3"/>
        <v>627.00623999999993</v>
      </c>
      <c r="I62" s="275">
        <f t="shared" si="4"/>
        <v>1497.4384319999999</v>
      </c>
      <c r="J62" s="275">
        <v>61</v>
      </c>
      <c r="K62" s="275">
        <v>515</v>
      </c>
      <c r="L62" s="275">
        <v>175</v>
      </c>
      <c r="M62" s="275">
        <v>739</v>
      </c>
      <c r="N62" s="275">
        <v>588</v>
      </c>
      <c r="O62" s="275"/>
      <c r="P62" s="275"/>
      <c r="Q62" s="276">
        <f t="shared" si="0"/>
        <v>12398.604672000001</v>
      </c>
      <c r="R62" s="277">
        <v>443</v>
      </c>
      <c r="S62" s="282"/>
      <c r="T62" s="282"/>
      <c r="U62" s="282"/>
      <c r="V62" s="282"/>
      <c r="W62" s="279">
        <f t="shared" si="1"/>
        <v>11955.604672000001</v>
      </c>
    </row>
    <row r="63" spans="1:23" s="2" customFormat="1" ht="20.100000000000001" customHeight="1">
      <c r="A63" s="42">
        <f t="shared" si="2"/>
        <v>56</v>
      </c>
      <c r="B63" s="306" t="s">
        <v>967</v>
      </c>
      <c r="C63" s="306" t="s">
        <v>968</v>
      </c>
      <c r="D63" s="306" t="s">
        <v>831</v>
      </c>
      <c r="E63" s="306" t="s">
        <v>969</v>
      </c>
      <c r="F63" s="306" t="s">
        <v>260</v>
      </c>
      <c r="G63" s="275">
        <v>8384</v>
      </c>
      <c r="H63" s="275">
        <f t="shared" si="3"/>
        <v>641.37599999999998</v>
      </c>
      <c r="I63" s="275">
        <f t="shared" si="4"/>
        <v>1531.7568000000001</v>
      </c>
      <c r="J63" s="275">
        <v>61</v>
      </c>
      <c r="K63" s="275">
        <v>515</v>
      </c>
      <c r="L63" s="275">
        <v>175</v>
      </c>
      <c r="M63" s="275">
        <v>739</v>
      </c>
      <c r="N63" s="275">
        <v>588</v>
      </c>
      <c r="O63" s="275"/>
      <c r="P63" s="275"/>
      <c r="Q63" s="276">
        <f t="shared" si="0"/>
        <v>12635.132799999999</v>
      </c>
      <c r="R63" s="277">
        <v>443</v>
      </c>
      <c r="S63" s="282"/>
      <c r="T63" s="282"/>
      <c r="U63" s="282"/>
      <c r="V63" s="282"/>
      <c r="W63" s="279">
        <f t="shared" si="1"/>
        <v>12192.132799999999</v>
      </c>
    </row>
    <row r="64" spans="1:23" s="2" customFormat="1" ht="20.100000000000001" customHeight="1">
      <c r="A64" s="42">
        <f t="shared" si="2"/>
        <v>57</v>
      </c>
      <c r="B64" s="306" t="s">
        <v>970</v>
      </c>
      <c r="C64" s="306" t="s">
        <v>971</v>
      </c>
      <c r="D64" s="306" t="s">
        <v>831</v>
      </c>
      <c r="E64" s="306" t="s">
        <v>972</v>
      </c>
      <c r="F64" s="306" t="s">
        <v>288</v>
      </c>
      <c r="G64" s="275">
        <v>8023.25</v>
      </c>
      <c r="H64" s="275">
        <f t="shared" si="3"/>
        <v>613.77862500000003</v>
      </c>
      <c r="I64" s="275">
        <f t="shared" si="4"/>
        <v>1465.847775</v>
      </c>
      <c r="J64" s="275">
        <v>61</v>
      </c>
      <c r="K64" s="275">
        <v>515</v>
      </c>
      <c r="L64" s="275">
        <v>175</v>
      </c>
      <c r="M64" s="275">
        <v>739</v>
      </c>
      <c r="N64" s="275">
        <v>588</v>
      </c>
      <c r="O64" s="275"/>
      <c r="P64" s="275"/>
      <c r="Q64" s="276">
        <f t="shared" si="0"/>
        <v>12180.876400000001</v>
      </c>
      <c r="R64" s="277">
        <v>443</v>
      </c>
      <c r="S64" s="282"/>
      <c r="T64" s="282"/>
      <c r="U64" s="282"/>
      <c r="V64" s="282"/>
      <c r="W64" s="279">
        <f t="shared" si="1"/>
        <v>11737.876400000001</v>
      </c>
    </row>
    <row r="65" spans="1:23" s="2" customFormat="1" ht="20.100000000000001" customHeight="1">
      <c r="A65" s="42">
        <f t="shared" si="2"/>
        <v>58</v>
      </c>
      <c r="B65" s="306" t="s">
        <v>973</v>
      </c>
      <c r="C65" s="306" t="s">
        <v>974</v>
      </c>
      <c r="D65" s="306" t="s">
        <v>831</v>
      </c>
      <c r="E65" s="306" t="s">
        <v>975</v>
      </c>
      <c r="F65" s="306" t="s">
        <v>288</v>
      </c>
      <c r="G65" s="275">
        <v>6637</v>
      </c>
      <c r="H65" s="275">
        <f t="shared" si="3"/>
        <v>507.73050000000001</v>
      </c>
      <c r="I65" s="275">
        <f t="shared" si="4"/>
        <v>1212.5799</v>
      </c>
      <c r="J65" s="275">
        <v>61</v>
      </c>
      <c r="K65" s="275">
        <v>515</v>
      </c>
      <c r="L65" s="275">
        <v>175</v>
      </c>
      <c r="M65" s="275">
        <v>739</v>
      </c>
      <c r="N65" s="275">
        <v>588</v>
      </c>
      <c r="O65" s="275"/>
      <c r="P65" s="275"/>
      <c r="Q65" s="276">
        <f t="shared" si="0"/>
        <v>10435.3104</v>
      </c>
      <c r="R65" s="277">
        <v>443</v>
      </c>
      <c r="S65" s="282"/>
      <c r="T65" s="282"/>
      <c r="U65" s="282"/>
      <c r="V65" s="282"/>
      <c r="W65" s="279">
        <f t="shared" si="1"/>
        <v>9992.3104000000003</v>
      </c>
    </row>
    <row r="66" spans="1:23" s="2" customFormat="1" ht="20.100000000000001" customHeight="1">
      <c r="A66" s="42">
        <f t="shared" si="2"/>
        <v>59</v>
      </c>
      <c r="B66" s="306" t="s">
        <v>976</v>
      </c>
      <c r="C66" s="306" t="s">
        <v>977</v>
      </c>
      <c r="D66" s="306" t="s">
        <v>831</v>
      </c>
      <c r="E66" s="306" t="s">
        <v>978</v>
      </c>
      <c r="F66" s="306" t="s">
        <v>288</v>
      </c>
      <c r="G66" s="275">
        <v>6468.89</v>
      </c>
      <c r="H66" s="275">
        <f t="shared" si="3"/>
        <v>494.87008500000002</v>
      </c>
      <c r="I66" s="275">
        <f t="shared" si="4"/>
        <v>1181.866203</v>
      </c>
      <c r="J66" s="275">
        <v>61</v>
      </c>
      <c r="K66" s="275">
        <v>515</v>
      </c>
      <c r="L66" s="275">
        <v>175</v>
      </c>
      <c r="M66" s="275">
        <v>739</v>
      </c>
      <c r="N66" s="275">
        <v>588</v>
      </c>
      <c r="O66" s="275"/>
      <c r="P66" s="275"/>
      <c r="Q66" s="276">
        <f t="shared" si="0"/>
        <v>10223.626287999999</v>
      </c>
      <c r="R66" s="277">
        <v>443</v>
      </c>
      <c r="S66" s="282"/>
      <c r="T66" s="282"/>
      <c r="U66" s="282"/>
      <c r="V66" s="282"/>
      <c r="W66" s="279">
        <f t="shared" si="1"/>
        <v>9780.6262879999995</v>
      </c>
    </row>
    <row r="67" spans="1:23" s="2" customFormat="1" ht="20.100000000000001" customHeight="1">
      <c r="A67" s="42">
        <f t="shared" si="2"/>
        <v>60</v>
      </c>
      <c r="B67" s="306" t="s">
        <v>979</v>
      </c>
      <c r="C67" s="306" t="s">
        <v>980</v>
      </c>
      <c r="D67" s="306" t="s">
        <v>831</v>
      </c>
      <c r="E67" s="306" t="s">
        <v>981</v>
      </c>
      <c r="F67" s="306" t="s">
        <v>237</v>
      </c>
      <c r="G67" s="275">
        <v>1452</v>
      </c>
      <c r="H67" s="275">
        <f t="shared" si="3"/>
        <v>111.078</v>
      </c>
      <c r="I67" s="275">
        <f t="shared" si="4"/>
        <v>265.28039999999999</v>
      </c>
      <c r="J67" s="275">
        <v>61</v>
      </c>
      <c r="K67" s="275">
        <v>515</v>
      </c>
      <c r="L67" s="275">
        <v>175</v>
      </c>
      <c r="M67" s="275">
        <v>739</v>
      </c>
      <c r="N67" s="275">
        <v>588</v>
      </c>
      <c r="O67" s="275"/>
      <c r="P67" s="275"/>
      <c r="Q67" s="276">
        <f t="shared" si="0"/>
        <v>3906.3584000000001</v>
      </c>
      <c r="R67" s="277">
        <v>443</v>
      </c>
      <c r="S67" s="282"/>
      <c r="T67" s="282"/>
      <c r="U67" s="282"/>
      <c r="V67" s="282"/>
      <c r="W67" s="279">
        <f t="shared" si="1"/>
        <v>3463.3584000000001</v>
      </c>
    </row>
    <row r="68" spans="1:23" s="2" customFormat="1" ht="20.100000000000001" customHeight="1">
      <c r="A68" s="42">
        <f t="shared" si="2"/>
        <v>61</v>
      </c>
      <c r="B68" s="306" t="s">
        <v>982</v>
      </c>
      <c r="C68" s="306" t="s">
        <v>983</v>
      </c>
      <c r="D68" s="306" t="s">
        <v>831</v>
      </c>
      <c r="E68" s="306" t="s">
        <v>984</v>
      </c>
      <c r="F68" s="306" t="s">
        <v>281</v>
      </c>
      <c r="G68" s="275">
        <v>5520</v>
      </c>
      <c r="H68" s="275">
        <f t="shared" si="3"/>
        <v>422.28</v>
      </c>
      <c r="I68" s="275">
        <f t="shared" si="4"/>
        <v>1008.504</v>
      </c>
      <c r="J68" s="275">
        <v>61</v>
      </c>
      <c r="K68" s="275">
        <v>515</v>
      </c>
      <c r="L68" s="275">
        <v>175</v>
      </c>
      <c r="M68" s="275">
        <v>739</v>
      </c>
      <c r="N68" s="275">
        <v>588</v>
      </c>
      <c r="O68" s="275"/>
      <c r="P68" s="275"/>
      <c r="Q68" s="276">
        <f t="shared" si="0"/>
        <v>9028.7839999999997</v>
      </c>
      <c r="R68" s="277">
        <v>443</v>
      </c>
      <c r="S68" s="282"/>
      <c r="T68" s="282"/>
      <c r="U68" s="282"/>
      <c r="V68" s="282"/>
      <c r="W68" s="279">
        <f t="shared" si="1"/>
        <v>8585.7839999999997</v>
      </c>
    </row>
    <row r="69" spans="1:23" s="2" customFormat="1" ht="20.100000000000001" customHeight="1">
      <c r="A69" s="42">
        <f t="shared" si="2"/>
        <v>62</v>
      </c>
      <c r="B69" s="306" t="s">
        <v>985</v>
      </c>
      <c r="C69" s="306" t="s">
        <v>986</v>
      </c>
      <c r="D69" s="306" t="s">
        <v>831</v>
      </c>
      <c r="E69" s="306" t="s">
        <v>987</v>
      </c>
      <c r="F69" s="306" t="s">
        <v>237</v>
      </c>
      <c r="G69" s="275">
        <v>2828</v>
      </c>
      <c r="H69" s="275">
        <f t="shared" si="3"/>
        <v>216.34199999999998</v>
      </c>
      <c r="I69" s="275">
        <f t="shared" si="4"/>
        <v>516.67560000000003</v>
      </c>
      <c r="J69" s="275">
        <v>61</v>
      </c>
      <c r="K69" s="275">
        <v>515</v>
      </c>
      <c r="L69" s="275">
        <v>175</v>
      </c>
      <c r="M69" s="275">
        <v>739</v>
      </c>
      <c r="N69" s="275">
        <v>588</v>
      </c>
      <c r="O69" s="275"/>
      <c r="P69" s="275"/>
      <c r="Q69" s="276">
        <f t="shared" si="0"/>
        <v>5639.0176000000001</v>
      </c>
      <c r="R69" s="277">
        <v>443</v>
      </c>
      <c r="S69" s="282"/>
      <c r="T69" s="282"/>
      <c r="U69" s="282"/>
      <c r="V69" s="282"/>
      <c r="W69" s="279">
        <f t="shared" si="1"/>
        <v>5196.0176000000001</v>
      </c>
    </row>
    <row r="70" spans="1:23" s="2" customFormat="1" ht="20.100000000000001" customHeight="1">
      <c r="A70" s="42">
        <f t="shared" si="2"/>
        <v>63</v>
      </c>
      <c r="B70" s="306" t="s">
        <v>988</v>
      </c>
      <c r="C70" s="306" t="s">
        <v>989</v>
      </c>
      <c r="D70" s="306" t="s">
        <v>831</v>
      </c>
      <c r="E70" s="306" t="s">
        <v>990</v>
      </c>
      <c r="F70" s="306" t="s">
        <v>327</v>
      </c>
      <c r="G70" s="275">
        <v>7960</v>
      </c>
      <c r="H70" s="275">
        <f t="shared" si="3"/>
        <v>608.93999999999994</v>
      </c>
      <c r="I70" s="275">
        <f t="shared" si="4"/>
        <v>1454.2919999999999</v>
      </c>
      <c r="J70" s="275">
        <v>61</v>
      </c>
      <c r="K70" s="275">
        <v>515</v>
      </c>
      <c r="L70" s="275">
        <v>175</v>
      </c>
      <c r="M70" s="275">
        <v>739</v>
      </c>
      <c r="N70" s="275">
        <v>588</v>
      </c>
      <c r="O70" s="275"/>
      <c r="P70" s="275"/>
      <c r="Q70" s="276">
        <f t="shared" si="0"/>
        <v>12101.232</v>
      </c>
      <c r="R70" s="277">
        <v>443</v>
      </c>
      <c r="S70" s="282"/>
      <c r="T70" s="282"/>
      <c r="U70" s="282"/>
      <c r="V70" s="282"/>
      <c r="W70" s="279">
        <f t="shared" si="1"/>
        <v>11658.232</v>
      </c>
    </row>
    <row r="71" spans="1:23" s="2" customFormat="1" ht="20.100000000000001" customHeight="1">
      <c r="A71" s="42">
        <f t="shared" si="2"/>
        <v>64</v>
      </c>
      <c r="B71" s="306" t="s">
        <v>991</v>
      </c>
      <c r="C71" s="306" t="s">
        <v>434</v>
      </c>
      <c r="D71" s="306" t="s">
        <v>831</v>
      </c>
      <c r="E71" s="306" t="s">
        <v>992</v>
      </c>
      <c r="F71" s="306" t="s">
        <v>288</v>
      </c>
      <c r="G71" s="275">
        <v>5230</v>
      </c>
      <c r="H71" s="275">
        <f t="shared" si="3"/>
        <v>400.09499999999997</v>
      </c>
      <c r="I71" s="275">
        <f t="shared" si="4"/>
        <v>955.52099999999996</v>
      </c>
      <c r="J71" s="275">
        <v>61</v>
      </c>
      <c r="K71" s="275">
        <v>515</v>
      </c>
      <c r="L71" s="275">
        <v>175</v>
      </c>
      <c r="M71" s="275">
        <v>739</v>
      </c>
      <c r="N71" s="275">
        <v>588</v>
      </c>
      <c r="O71" s="275"/>
      <c r="P71" s="275"/>
      <c r="Q71" s="276">
        <f t="shared" si="0"/>
        <v>8663.616</v>
      </c>
      <c r="R71" s="277">
        <v>443</v>
      </c>
      <c r="S71" s="282"/>
      <c r="T71" s="282"/>
      <c r="U71" s="282"/>
      <c r="V71" s="282"/>
      <c r="W71" s="279">
        <f t="shared" si="1"/>
        <v>8220.616</v>
      </c>
    </row>
    <row r="72" spans="1:23" s="2" customFormat="1" ht="20.100000000000001" customHeight="1">
      <c r="A72" s="42">
        <f t="shared" si="2"/>
        <v>65</v>
      </c>
      <c r="B72" s="306" t="s">
        <v>993</v>
      </c>
      <c r="C72" s="306" t="s">
        <v>673</v>
      </c>
      <c r="D72" s="306" t="s">
        <v>831</v>
      </c>
      <c r="E72" s="306" t="s">
        <v>994</v>
      </c>
      <c r="F72" s="306" t="s">
        <v>288</v>
      </c>
      <c r="G72" s="275">
        <v>7679.75</v>
      </c>
      <c r="H72" s="275">
        <f t="shared" si="3"/>
        <v>587.50087499999995</v>
      </c>
      <c r="I72" s="275">
        <f t="shared" si="4"/>
        <v>1403.0903250000001</v>
      </c>
      <c r="J72" s="275">
        <v>61</v>
      </c>
      <c r="K72" s="275">
        <v>515</v>
      </c>
      <c r="L72" s="275">
        <v>175</v>
      </c>
      <c r="M72" s="275">
        <v>739</v>
      </c>
      <c r="N72" s="275">
        <v>588</v>
      </c>
      <c r="O72" s="275"/>
      <c r="P72" s="275"/>
      <c r="Q72" s="276">
        <f t="shared" si="0"/>
        <v>11748.341199999999</v>
      </c>
      <c r="R72" s="277">
        <v>443</v>
      </c>
      <c r="S72" s="282"/>
      <c r="T72" s="282"/>
      <c r="U72" s="282"/>
      <c r="V72" s="282"/>
      <c r="W72" s="279">
        <f t="shared" si="1"/>
        <v>11305.341199999999</v>
      </c>
    </row>
    <row r="73" spans="1:23" s="2" customFormat="1" ht="20.100000000000001" customHeight="1">
      <c r="A73" s="42">
        <f t="shared" si="2"/>
        <v>66</v>
      </c>
      <c r="B73" s="306" t="s">
        <v>995</v>
      </c>
      <c r="C73" s="306" t="s">
        <v>996</v>
      </c>
      <c r="D73" s="306" t="s">
        <v>831</v>
      </c>
      <c r="E73" s="306" t="s">
        <v>997</v>
      </c>
      <c r="F73" s="306" t="s">
        <v>288</v>
      </c>
      <c r="G73" s="275">
        <v>7309</v>
      </c>
      <c r="H73" s="275">
        <f t="shared" ref="H73:H136" si="5">G73*0.0765</f>
        <v>559.13850000000002</v>
      </c>
      <c r="I73" s="275">
        <f t="shared" ref="I73:I136" si="6">G73*0.1827</f>
        <v>1335.3543</v>
      </c>
      <c r="J73" s="275">
        <v>61</v>
      </c>
      <c r="K73" s="275">
        <v>515</v>
      </c>
      <c r="L73" s="275">
        <v>175</v>
      </c>
      <c r="M73" s="275">
        <v>739</v>
      </c>
      <c r="N73" s="275">
        <v>588</v>
      </c>
      <c r="O73" s="275"/>
      <c r="P73" s="275"/>
      <c r="Q73" s="276">
        <f t="shared" si="0"/>
        <v>11281.4928</v>
      </c>
      <c r="R73" s="277">
        <v>443</v>
      </c>
      <c r="S73" s="282"/>
      <c r="T73" s="282"/>
      <c r="U73" s="282"/>
      <c r="V73" s="282"/>
      <c r="W73" s="279">
        <f t="shared" si="1"/>
        <v>10838.4928</v>
      </c>
    </row>
    <row r="74" spans="1:23" s="2" customFormat="1" ht="20.100000000000001" customHeight="1">
      <c r="A74" s="42">
        <f t="shared" si="2"/>
        <v>67</v>
      </c>
      <c r="B74" s="306" t="s">
        <v>998</v>
      </c>
      <c r="C74" s="306" t="s">
        <v>999</v>
      </c>
      <c r="D74" s="306" t="s">
        <v>831</v>
      </c>
      <c r="E74" s="306" t="s">
        <v>1000</v>
      </c>
      <c r="F74" s="306" t="s">
        <v>241</v>
      </c>
      <c r="G74" s="275">
        <v>8407.7199999999993</v>
      </c>
      <c r="H74" s="275">
        <f t="shared" si="5"/>
        <v>643.19057999999995</v>
      </c>
      <c r="I74" s="275">
        <f t="shared" si="6"/>
        <v>1536.0904439999999</v>
      </c>
      <c r="J74" s="275">
        <v>61</v>
      </c>
      <c r="K74" s="275">
        <v>515</v>
      </c>
      <c r="L74" s="275">
        <v>175</v>
      </c>
      <c r="M74" s="275">
        <v>739</v>
      </c>
      <c r="N74" s="275">
        <v>588</v>
      </c>
      <c r="O74" s="275"/>
      <c r="P74" s="275"/>
      <c r="Q74" s="276">
        <f t="shared" si="0"/>
        <v>12665.001023999999</v>
      </c>
      <c r="R74" s="277">
        <v>443</v>
      </c>
      <c r="S74" s="282"/>
      <c r="T74" s="282"/>
      <c r="U74" s="282"/>
      <c r="V74" s="282"/>
      <c r="W74" s="279">
        <f t="shared" si="1"/>
        <v>12222.001023999999</v>
      </c>
    </row>
    <row r="75" spans="1:23" s="2" customFormat="1" ht="20.100000000000001" customHeight="1">
      <c r="A75" s="42">
        <f t="shared" si="2"/>
        <v>68</v>
      </c>
      <c r="B75" s="306" t="s">
        <v>1001</v>
      </c>
      <c r="C75" s="306" t="s">
        <v>1002</v>
      </c>
      <c r="D75" s="306" t="s">
        <v>831</v>
      </c>
      <c r="E75" s="306" t="s">
        <v>1003</v>
      </c>
      <c r="F75" s="306" t="s">
        <v>288</v>
      </c>
      <c r="G75" s="275">
        <v>7946.14</v>
      </c>
      <c r="H75" s="275">
        <f t="shared" si="5"/>
        <v>607.87971000000005</v>
      </c>
      <c r="I75" s="275">
        <f t="shared" si="6"/>
        <v>1451.7597780000001</v>
      </c>
      <c r="J75" s="275">
        <v>61</v>
      </c>
      <c r="K75" s="275">
        <v>515</v>
      </c>
      <c r="L75" s="275">
        <v>175</v>
      </c>
      <c r="M75" s="275">
        <v>739</v>
      </c>
      <c r="N75" s="275">
        <v>588</v>
      </c>
      <c r="O75" s="275"/>
      <c r="P75" s="275"/>
      <c r="Q75" s="276">
        <f t="shared" si="0"/>
        <v>12083.779488</v>
      </c>
      <c r="R75" s="277">
        <v>443</v>
      </c>
      <c r="S75" s="282"/>
      <c r="T75" s="282"/>
      <c r="U75" s="282"/>
      <c r="V75" s="282"/>
      <c r="W75" s="279">
        <f t="shared" si="1"/>
        <v>11640.779488</v>
      </c>
    </row>
    <row r="76" spans="1:23" s="2" customFormat="1" ht="20.100000000000001" customHeight="1">
      <c r="A76" s="42">
        <f t="shared" si="2"/>
        <v>69</v>
      </c>
      <c r="B76" s="306" t="s">
        <v>1004</v>
      </c>
      <c r="C76" s="306" t="s">
        <v>464</v>
      </c>
      <c r="D76" s="306" t="s">
        <v>831</v>
      </c>
      <c r="E76" s="306" t="s">
        <v>1005</v>
      </c>
      <c r="F76" s="306" t="s">
        <v>288</v>
      </c>
      <c r="G76" s="275">
        <v>8136.9</v>
      </c>
      <c r="H76" s="275">
        <f t="shared" si="5"/>
        <v>622.47284999999999</v>
      </c>
      <c r="I76" s="275">
        <f t="shared" si="6"/>
        <v>1486.6116299999999</v>
      </c>
      <c r="J76" s="275">
        <v>61</v>
      </c>
      <c r="K76" s="275">
        <v>515</v>
      </c>
      <c r="L76" s="275">
        <v>175</v>
      </c>
      <c r="M76" s="275">
        <v>739</v>
      </c>
      <c r="N76" s="275">
        <v>588</v>
      </c>
      <c r="O76" s="275"/>
      <c r="P76" s="275"/>
      <c r="Q76" s="276">
        <f t="shared" si="0"/>
        <v>12323.984479999999</v>
      </c>
      <c r="R76" s="277">
        <v>443</v>
      </c>
      <c r="S76" s="282"/>
      <c r="T76" s="282"/>
      <c r="U76" s="282"/>
      <c r="V76" s="282"/>
      <c r="W76" s="279">
        <f t="shared" si="1"/>
        <v>11880.984479999999</v>
      </c>
    </row>
    <row r="77" spans="1:23" s="2" customFormat="1" ht="20.100000000000001" customHeight="1">
      <c r="A77" s="42">
        <f t="shared" si="2"/>
        <v>70</v>
      </c>
      <c r="B77" s="306" t="s">
        <v>1006</v>
      </c>
      <c r="C77" s="306" t="s">
        <v>752</v>
      </c>
      <c r="D77" s="306" t="s">
        <v>831</v>
      </c>
      <c r="E77" s="306" t="s">
        <v>1007</v>
      </c>
      <c r="F77" s="306" t="s">
        <v>237</v>
      </c>
      <c r="G77" s="275">
        <v>6339</v>
      </c>
      <c r="H77" s="275">
        <f t="shared" si="5"/>
        <v>484.93349999999998</v>
      </c>
      <c r="I77" s="275">
        <f t="shared" si="6"/>
        <v>1158.1352999999999</v>
      </c>
      <c r="J77" s="275">
        <v>61</v>
      </c>
      <c r="K77" s="275">
        <v>515</v>
      </c>
      <c r="L77" s="275">
        <v>175</v>
      </c>
      <c r="M77" s="275">
        <v>739</v>
      </c>
      <c r="N77" s="275">
        <v>588</v>
      </c>
      <c r="O77" s="275"/>
      <c r="P77" s="275"/>
      <c r="Q77" s="276">
        <f t="shared" si="0"/>
        <v>10060.068800000001</v>
      </c>
      <c r="R77" s="277">
        <v>443</v>
      </c>
      <c r="S77" s="282"/>
      <c r="T77" s="282"/>
      <c r="U77" s="282"/>
      <c r="V77" s="282"/>
      <c r="W77" s="279">
        <f t="shared" si="1"/>
        <v>9617.0688000000009</v>
      </c>
    </row>
    <row r="78" spans="1:23" s="2" customFormat="1" ht="20.100000000000001" customHeight="1">
      <c r="A78" s="42">
        <f t="shared" si="2"/>
        <v>71</v>
      </c>
      <c r="B78" s="306" t="s">
        <v>1008</v>
      </c>
      <c r="C78" s="306" t="s">
        <v>633</v>
      </c>
      <c r="D78" s="306" t="s">
        <v>831</v>
      </c>
      <c r="E78" s="306" t="s">
        <v>1009</v>
      </c>
      <c r="F78" s="306" t="s">
        <v>241</v>
      </c>
      <c r="G78" s="275">
        <v>7313.77</v>
      </c>
      <c r="H78" s="275">
        <f t="shared" si="5"/>
        <v>559.50340500000004</v>
      </c>
      <c r="I78" s="275">
        <f t="shared" si="6"/>
        <v>1336.2257790000001</v>
      </c>
      <c r="J78" s="275">
        <v>61</v>
      </c>
      <c r="K78" s="275">
        <v>515</v>
      </c>
      <c r="L78" s="275">
        <v>175</v>
      </c>
      <c r="M78" s="275">
        <v>739</v>
      </c>
      <c r="N78" s="275">
        <v>588</v>
      </c>
      <c r="O78" s="275"/>
      <c r="P78" s="275"/>
      <c r="Q78" s="276">
        <f t="shared" si="0"/>
        <v>11287.499184</v>
      </c>
      <c r="R78" s="277">
        <v>443</v>
      </c>
      <c r="S78" s="282"/>
      <c r="T78" s="282"/>
      <c r="U78" s="282"/>
      <c r="V78" s="282"/>
      <c r="W78" s="279">
        <f t="shared" si="1"/>
        <v>10844.499184</v>
      </c>
    </row>
    <row r="79" spans="1:23" s="2" customFormat="1" ht="20.100000000000001" customHeight="1">
      <c r="A79" s="42">
        <f t="shared" si="2"/>
        <v>72</v>
      </c>
      <c r="B79" s="306" t="s">
        <v>1010</v>
      </c>
      <c r="C79" s="306" t="s">
        <v>474</v>
      </c>
      <c r="D79" s="306" t="s">
        <v>831</v>
      </c>
      <c r="E79" s="306" t="s">
        <v>1011</v>
      </c>
      <c r="F79" s="306" t="s">
        <v>281</v>
      </c>
      <c r="G79" s="275">
        <v>8508.98</v>
      </c>
      <c r="H79" s="275">
        <f t="shared" si="5"/>
        <v>650.93696999999997</v>
      </c>
      <c r="I79" s="275">
        <f t="shared" si="6"/>
        <v>1554.5906459999999</v>
      </c>
      <c r="J79" s="275">
        <v>61</v>
      </c>
      <c r="K79" s="275">
        <v>515</v>
      </c>
      <c r="L79" s="275">
        <v>175</v>
      </c>
      <c r="M79" s="275">
        <v>739</v>
      </c>
      <c r="N79" s="275">
        <v>588</v>
      </c>
      <c r="O79" s="275"/>
      <c r="P79" s="275"/>
      <c r="Q79" s="276">
        <f t="shared" si="0"/>
        <v>12792.507616000001</v>
      </c>
      <c r="R79" s="277">
        <v>443</v>
      </c>
      <c r="S79" s="282"/>
      <c r="T79" s="282"/>
      <c r="U79" s="282"/>
      <c r="V79" s="282"/>
      <c r="W79" s="279">
        <f t="shared" si="1"/>
        <v>12349.507616000001</v>
      </c>
    </row>
    <row r="80" spans="1:23" s="2" customFormat="1" ht="20.100000000000001" customHeight="1">
      <c r="A80" s="42">
        <f t="shared" si="2"/>
        <v>73</v>
      </c>
      <c r="B80" s="306" t="s">
        <v>1012</v>
      </c>
      <c r="C80" s="306" t="s">
        <v>1013</v>
      </c>
      <c r="D80" s="306" t="s">
        <v>831</v>
      </c>
      <c r="E80" s="306" t="s">
        <v>1014</v>
      </c>
      <c r="F80" s="306" t="s">
        <v>260</v>
      </c>
      <c r="G80" s="275">
        <v>4660</v>
      </c>
      <c r="H80" s="275">
        <f t="shared" si="5"/>
        <v>356.49</v>
      </c>
      <c r="I80" s="275">
        <f t="shared" si="6"/>
        <v>851.38200000000006</v>
      </c>
      <c r="J80" s="275">
        <v>61</v>
      </c>
      <c r="K80" s="275">
        <v>515</v>
      </c>
      <c r="L80" s="275">
        <v>175</v>
      </c>
      <c r="M80" s="275">
        <v>739</v>
      </c>
      <c r="N80" s="275">
        <v>588</v>
      </c>
      <c r="O80" s="275"/>
      <c r="P80" s="275"/>
      <c r="Q80" s="276">
        <f t="shared" si="0"/>
        <v>7945.8719999999994</v>
      </c>
      <c r="R80" s="277">
        <v>443</v>
      </c>
      <c r="S80" s="282"/>
      <c r="T80" s="282"/>
      <c r="U80" s="282"/>
      <c r="V80" s="282"/>
      <c r="W80" s="279">
        <f t="shared" si="1"/>
        <v>7502.8719999999994</v>
      </c>
    </row>
    <row r="81" spans="1:23" s="2" customFormat="1" ht="20.100000000000001" customHeight="1">
      <c r="A81" s="42">
        <f t="shared" si="2"/>
        <v>74</v>
      </c>
      <c r="B81" s="306" t="s">
        <v>1015</v>
      </c>
      <c r="C81" s="306" t="s">
        <v>667</v>
      </c>
      <c r="D81" s="306" t="s">
        <v>831</v>
      </c>
      <c r="E81" s="306" t="s">
        <v>1016</v>
      </c>
      <c r="F81" s="306" t="s">
        <v>260</v>
      </c>
      <c r="G81" s="275">
        <v>5941.38</v>
      </c>
      <c r="H81" s="275">
        <f t="shared" si="5"/>
        <v>454.51557000000003</v>
      </c>
      <c r="I81" s="275">
        <f t="shared" si="6"/>
        <v>1085.4901259999999</v>
      </c>
      <c r="J81" s="275">
        <v>61</v>
      </c>
      <c r="K81" s="275">
        <v>515</v>
      </c>
      <c r="L81" s="275">
        <v>175</v>
      </c>
      <c r="M81" s="275">
        <v>739</v>
      </c>
      <c r="N81" s="275">
        <v>588</v>
      </c>
      <c r="O81" s="275"/>
      <c r="P81" s="275"/>
      <c r="Q81" s="276">
        <f t="shared" si="0"/>
        <v>9559.3856960000012</v>
      </c>
      <c r="R81" s="277">
        <v>443</v>
      </c>
      <c r="S81" s="282"/>
      <c r="T81" s="282"/>
      <c r="U81" s="282"/>
      <c r="V81" s="282"/>
      <c r="W81" s="279">
        <f t="shared" si="1"/>
        <v>9116.3856960000012</v>
      </c>
    </row>
    <row r="82" spans="1:23" s="2" customFormat="1" ht="20.100000000000001" customHeight="1">
      <c r="A82" s="42">
        <f t="shared" si="2"/>
        <v>75</v>
      </c>
      <c r="B82" s="306" t="s">
        <v>1017</v>
      </c>
      <c r="C82" s="306" t="s">
        <v>551</v>
      </c>
      <c r="D82" s="306" t="s">
        <v>831</v>
      </c>
      <c r="E82" s="306" t="s">
        <v>1018</v>
      </c>
      <c r="F82" s="306" t="s">
        <v>237</v>
      </c>
      <c r="G82" s="275">
        <v>7846.14</v>
      </c>
      <c r="H82" s="275">
        <f t="shared" si="5"/>
        <v>600.22971000000007</v>
      </c>
      <c r="I82" s="275">
        <f t="shared" si="6"/>
        <v>1433.4897780000001</v>
      </c>
      <c r="J82" s="275">
        <v>61</v>
      </c>
      <c r="K82" s="275">
        <v>515</v>
      </c>
      <c r="L82" s="275">
        <v>175</v>
      </c>
      <c r="M82" s="275">
        <v>739</v>
      </c>
      <c r="N82" s="275">
        <v>588</v>
      </c>
      <c r="O82" s="275"/>
      <c r="P82" s="275"/>
      <c r="Q82" s="276">
        <f t="shared" si="0"/>
        <v>11957.859488000002</v>
      </c>
      <c r="R82" s="277">
        <v>443</v>
      </c>
      <c r="S82" s="282"/>
      <c r="T82" s="282"/>
      <c r="U82" s="282"/>
      <c r="V82" s="282"/>
      <c r="W82" s="279">
        <f t="shared" si="1"/>
        <v>11514.859488000002</v>
      </c>
    </row>
    <row r="83" spans="1:23" s="2" customFormat="1" ht="20.100000000000001" customHeight="1">
      <c r="A83" s="42">
        <f t="shared" si="2"/>
        <v>76</v>
      </c>
      <c r="B83" s="306" t="s">
        <v>1019</v>
      </c>
      <c r="C83" s="306" t="s">
        <v>1020</v>
      </c>
      <c r="D83" s="306" t="s">
        <v>831</v>
      </c>
      <c r="E83" s="306" t="s">
        <v>1021</v>
      </c>
      <c r="F83" s="306" t="s">
        <v>264</v>
      </c>
      <c r="G83" s="275">
        <v>4818</v>
      </c>
      <c r="H83" s="275">
        <f t="shared" si="5"/>
        <v>368.577</v>
      </c>
      <c r="I83" s="275">
        <f t="shared" si="6"/>
        <v>880.24860000000001</v>
      </c>
      <c r="J83" s="275">
        <v>61</v>
      </c>
      <c r="K83" s="275">
        <v>515</v>
      </c>
      <c r="L83" s="275">
        <v>175</v>
      </c>
      <c r="M83" s="275">
        <v>739</v>
      </c>
      <c r="N83" s="275">
        <v>588</v>
      </c>
      <c r="O83" s="275"/>
      <c r="P83" s="275"/>
      <c r="Q83" s="276">
        <f t="shared" si="0"/>
        <v>8144.8256000000001</v>
      </c>
      <c r="R83" s="277">
        <v>443</v>
      </c>
      <c r="S83" s="282"/>
      <c r="T83" s="282"/>
      <c r="U83" s="282"/>
      <c r="V83" s="282"/>
      <c r="W83" s="279">
        <f t="shared" si="1"/>
        <v>7701.8256000000001</v>
      </c>
    </row>
    <row r="84" spans="1:23" s="2" customFormat="1" ht="20.100000000000001" customHeight="1">
      <c r="A84" s="42">
        <f t="shared" si="2"/>
        <v>77</v>
      </c>
      <c r="B84" s="306" t="s">
        <v>1022</v>
      </c>
      <c r="C84" s="306" t="s">
        <v>1023</v>
      </c>
      <c r="D84" s="306" t="s">
        <v>831</v>
      </c>
      <c r="E84" s="306" t="s">
        <v>1024</v>
      </c>
      <c r="F84" s="306" t="s">
        <v>288</v>
      </c>
      <c r="G84" s="275">
        <v>5757.5</v>
      </c>
      <c r="H84" s="275">
        <f t="shared" si="5"/>
        <v>440.44875000000002</v>
      </c>
      <c r="I84" s="275">
        <f t="shared" si="6"/>
        <v>1051.89525</v>
      </c>
      <c r="J84" s="275">
        <v>61</v>
      </c>
      <c r="K84" s="275">
        <v>515</v>
      </c>
      <c r="L84" s="275">
        <v>175</v>
      </c>
      <c r="M84" s="275">
        <v>739</v>
      </c>
      <c r="N84" s="275">
        <v>588</v>
      </c>
      <c r="O84" s="275"/>
      <c r="P84" s="275"/>
      <c r="Q84" s="276">
        <f t="shared" si="0"/>
        <v>9327.8439999999991</v>
      </c>
      <c r="R84" s="277">
        <v>443</v>
      </c>
      <c r="S84" s="282"/>
      <c r="T84" s="282"/>
      <c r="U84" s="282"/>
      <c r="V84" s="282"/>
      <c r="W84" s="279">
        <f t="shared" si="1"/>
        <v>8884.8439999999991</v>
      </c>
    </row>
    <row r="85" spans="1:23" s="2" customFormat="1" ht="20.100000000000001" customHeight="1">
      <c r="A85" s="42">
        <f t="shared" si="2"/>
        <v>78</v>
      </c>
      <c r="B85" s="306" t="s">
        <v>1025</v>
      </c>
      <c r="C85" s="306" t="s">
        <v>1026</v>
      </c>
      <c r="D85" s="306" t="s">
        <v>831</v>
      </c>
      <c r="E85" s="306" t="s">
        <v>1027</v>
      </c>
      <c r="F85" s="306" t="s">
        <v>264</v>
      </c>
      <c r="G85" s="275">
        <v>7215</v>
      </c>
      <c r="H85" s="275">
        <f t="shared" si="5"/>
        <v>551.94749999999999</v>
      </c>
      <c r="I85" s="275">
        <f t="shared" si="6"/>
        <v>1318.1804999999999</v>
      </c>
      <c r="J85" s="275">
        <v>61</v>
      </c>
      <c r="K85" s="275">
        <v>515</v>
      </c>
      <c r="L85" s="275">
        <v>175</v>
      </c>
      <c r="M85" s="275">
        <v>739</v>
      </c>
      <c r="N85" s="275">
        <v>588</v>
      </c>
      <c r="O85" s="275"/>
      <c r="P85" s="275"/>
      <c r="Q85" s="276">
        <f t="shared" si="0"/>
        <v>11163.128000000001</v>
      </c>
      <c r="R85" s="277">
        <v>443</v>
      </c>
      <c r="S85" s="282"/>
      <c r="T85" s="282"/>
      <c r="U85" s="282"/>
      <c r="V85" s="282"/>
      <c r="W85" s="279">
        <f t="shared" si="1"/>
        <v>10720.128000000001</v>
      </c>
    </row>
    <row r="86" spans="1:23" s="2" customFormat="1" ht="20.100000000000001" customHeight="1">
      <c r="A86" s="42">
        <f t="shared" si="2"/>
        <v>79</v>
      </c>
      <c r="B86" s="306" t="s">
        <v>1028</v>
      </c>
      <c r="C86" s="306" t="s">
        <v>648</v>
      </c>
      <c r="D86" s="306" t="s">
        <v>831</v>
      </c>
      <c r="E86" s="306" t="s">
        <v>1029</v>
      </c>
      <c r="F86" s="306" t="s">
        <v>281</v>
      </c>
      <c r="G86" s="275">
        <v>7192</v>
      </c>
      <c r="H86" s="275">
        <f t="shared" si="5"/>
        <v>550.18799999999999</v>
      </c>
      <c r="I86" s="275">
        <f t="shared" si="6"/>
        <v>1313.9784</v>
      </c>
      <c r="J86" s="275">
        <v>61</v>
      </c>
      <c r="K86" s="275">
        <v>515</v>
      </c>
      <c r="L86" s="275">
        <v>175</v>
      </c>
      <c r="M86" s="275">
        <v>739</v>
      </c>
      <c r="N86" s="275">
        <v>588</v>
      </c>
      <c r="O86" s="275"/>
      <c r="P86" s="275"/>
      <c r="Q86" s="276">
        <f t="shared" si="0"/>
        <v>11134.1664</v>
      </c>
      <c r="R86" s="277">
        <v>443</v>
      </c>
      <c r="S86" s="282"/>
      <c r="T86" s="282"/>
      <c r="U86" s="282"/>
      <c r="V86" s="282"/>
      <c r="W86" s="279">
        <f t="shared" si="1"/>
        <v>10691.1664</v>
      </c>
    </row>
    <row r="87" spans="1:23" s="2" customFormat="1" ht="20.100000000000001" customHeight="1">
      <c r="A87" s="42">
        <f t="shared" si="2"/>
        <v>80</v>
      </c>
      <c r="B87" s="306" t="s">
        <v>1030</v>
      </c>
      <c r="C87" s="306" t="s">
        <v>434</v>
      </c>
      <c r="D87" s="306" t="s">
        <v>831</v>
      </c>
      <c r="E87" s="306" t="s">
        <v>1031</v>
      </c>
      <c r="F87" s="306" t="s">
        <v>260</v>
      </c>
      <c r="G87" s="275">
        <v>7896.14</v>
      </c>
      <c r="H87" s="275">
        <f t="shared" si="5"/>
        <v>604.05471</v>
      </c>
      <c r="I87" s="275">
        <f t="shared" si="6"/>
        <v>1442.6247780000001</v>
      </c>
      <c r="J87" s="275">
        <v>61</v>
      </c>
      <c r="K87" s="275">
        <v>515</v>
      </c>
      <c r="L87" s="275">
        <v>175</v>
      </c>
      <c r="M87" s="275">
        <v>739</v>
      </c>
      <c r="N87" s="275">
        <v>588</v>
      </c>
      <c r="O87" s="275"/>
      <c r="P87" s="275"/>
      <c r="Q87" s="276">
        <f t="shared" si="0"/>
        <v>12020.819487999999</v>
      </c>
      <c r="R87" s="277">
        <v>443</v>
      </c>
      <c r="S87" s="282"/>
      <c r="T87" s="282"/>
      <c r="U87" s="282"/>
      <c r="V87" s="282"/>
      <c r="W87" s="279">
        <f t="shared" si="1"/>
        <v>11577.819487999999</v>
      </c>
    </row>
    <row r="88" spans="1:23" s="2" customFormat="1" ht="20.100000000000001" customHeight="1">
      <c r="A88" s="42">
        <f t="shared" si="2"/>
        <v>81</v>
      </c>
      <c r="B88" s="306" t="s">
        <v>1032</v>
      </c>
      <c r="C88" s="306" t="s">
        <v>434</v>
      </c>
      <c r="D88" s="306" t="s">
        <v>831</v>
      </c>
      <c r="E88" s="306" t="s">
        <v>1033</v>
      </c>
      <c r="F88" s="306" t="s">
        <v>327</v>
      </c>
      <c r="G88" s="275">
        <v>6332.63</v>
      </c>
      <c r="H88" s="275">
        <f t="shared" si="5"/>
        <v>484.44619499999999</v>
      </c>
      <c r="I88" s="275">
        <f t="shared" si="6"/>
        <v>1156.971501</v>
      </c>
      <c r="J88" s="275">
        <v>61</v>
      </c>
      <c r="K88" s="275">
        <v>515</v>
      </c>
      <c r="L88" s="275">
        <v>175</v>
      </c>
      <c r="M88" s="275">
        <v>739</v>
      </c>
      <c r="N88" s="275">
        <v>588</v>
      </c>
      <c r="O88" s="275"/>
      <c r="P88" s="275"/>
      <c r="Q88" s="276">
        <f t="shared" si="0"/>
        <v>10052.047696</v>
      </c>
      <c r="R88" s="277">
        <v>443</v>
      </c>
      <c r="S88" s="282"/>
      <c r="T88" s="282"/>
      <c r="U88" s="282"/>
      <c r="V88" s="282"/>
      <c r="W88" s="279">
        <f t="shared" si="1"/>
        <v>9609.0476959999996</v>
      </c>
    </row>
    <row r="89" spans="1:23" s="2" customFormat="1" ht="20.100000000000001" customHeight="1">
      <c r="A89" s="42">
        <f t="shared" si="2"/>
        <v>82</v>
      </c>
      <c r="B89" s="306" t="s">
        <v>1034</v>
      </c>
      <c r="C89" s="306" t="s">
        <v>1035</v>
      </c>
      <c r="D89" s="306" t="s">
        <v>831</v>
      </c>
      <c r="E89" s="306" t="s">
        <v>1036</v>
      </c>
      <c r="F89" s="306" t="s">
        <v>288</v>
      </c>
      <c r="G89" s="275">
        <v>10293.86</v>
      </c>
      <c r="H89" s="275">
        <f t="shared" si="5"/>
        <v>787.48029000000008</v>
      </c>
      <c r="I89" s="275">
        <f t="shared" si="6"/>
        <v>1880.6882220000002</v>
      </c>
      <c r="J89" s="275">
        <v>61</v>
      </c>
      <c r="K89" s="275">
        <v>515</v>
      </c>
      <c r="L89" s="275">
        <v>175</v>
      </c>
      <c r="M89" s="275">
        <v>739</v>
      </c>
      <c r="N89" s="275">
        <v>588</v>
      </c>
      <c r="O89" s="275"/>
      <c r="P89" s="275"/>
      <c r="Q89" s="276">
        <f t="shared" si="0"/>
        <v>15040.028512000001</v>
      </c>
      <c r="R89" s="277">
        <v>443</v>
      </c>
      <c r="S89" s="282"/>
      <c r="T89" s="282"/>
      <c r="U89" s="282"/>
      <c r="V89" s="282"/>
      <c r="W89" s="279">
        <f t="shared" si="1"/>
        <v>14597.028512000001</v>
      </c>
    </row>
    <row r="90" spans="1:23" s="2" customFormat="1" ht="20.100000000000001" customHeight="1">
      <c r="A90" s="42">
        <f t="shared" si="2"/>
        <v>83</v>
      </c>
      <c r="B90" s="306" t="s">
        <v>1037</v>
      </c>
      <c r="C90" s="306" t="s">
        <v>374</v>
      </c>
      <c r="D90" s="306" t="s">
        <v>831</v>
      </c>
      <c r="E90" s="306" t="s">
        <v>1038</v>
      </c>
      <c r="F90" s="306" t="s">
        <v>237</v>
      </c>
      <c r="G90" s="275">
        <v>7672.51</v>
      </c>
      <c r="H90" s="275">
        <f t="shared" si="5"/>
        <v>586.94701499999996</v>
      </c>
      <c r="I90" s="275">
        <f t="shared" si="6"/>
        <v>1401.7675770000001</v>
      </c>
      <c r="J90" s="275">
        <v>61</v>
      </c>
      <c r="K90" s="275">
        <v>515</v>
      </c>
      <c r="L90" s="275">
        <v>175</v>
      </c>
      <c r="M90" s="275">
        <v>739</v>
      </c>
      <c r="N90" s="275">
        <v>588</v>
      </c>
      <c r="O90" s="275"/>
      <c r="P90" s="275"/>
      <c r="Q90" s="276">
        <f t="shared" si="0"/>
        <v>11739.224592</v>
      </c>
      <c r="R90" s="277">
        <v>443</v>
      </c>
      <c r="S90" s="282"/>
      <c r="T90" s="282"/>
      <c r="U90" s="282"/>
      <c r="V90" s="282"/>
      <c r="W90" s="279">
        <f t="shared" si="1"/>
        <v>11296.224592</v>
      </c>
    </row>
    <row r="91" spans="1:23" s="2" customFormat="1" ht="20.100000000000001" customHeight="1">
      <c r="A91" s="42">
        <f t="shared" si="2"/>
        <v>84</v>
      </c>
      <c r="B91" s="306" t="s">
        <v>1039</v>
      </c>
      <c r="C91" s="306" t="s">
        <v>1040</v>
      </c>
      <c r="D91" s="306" t="s">
        <v>831</v>
      </c>
      <c r="E91" s="306" t="s">
        <v>1041</v>
      </c>
      <c r="F91" s="306" t="s">
        <v>281</v>
      </c>
      <c r="G91" s="275">
        <v>10121.719999999999</v>
      </c>
      <c r="H91" s="275">
        <f t="shared" si="5"/>
        <v>774.31157999999994</v>
      </c>
      <c r="I91" s="275">
        <f t="shared" si="6"/>
        <v>1849.2382439999999</v>
      </c>
      <c r="J91" s="275">
        <v>61</v>
      </c>
      <c r="K91" s="275">
        <v>515</v>
      </c>
      <c r="L91" s="275">
        <v>175</v>
      </c>
      <c r="M91" s="275">
        <v>739</v>
      </c>
      <c r="N91" s="275">
        <v>588</v>
      </c>
      <c r="O91" s="275"/>
      <c r="P91" s="275"/>
      <c r="Q91" s="276">
        <f t="shared" si="0"/>
        <v>14823.269823999999</v>
      </c>
      <c r="R91" s="277">
        <v>443</v>
      </c>
      <c r="S91" s="282"/>
      <c r="T91" s="282"/>
      <c r="U91" s="282"/>
      <c r="V91" s="282"/>
      <c r="W91" s="279">
        <f t="shared" si="1"/>
        <v>14380.269823999999</v>
      </c>
    </row>
    <row r="92" spans="1:23" s="2" customFormat="1" ht="20.100000000000001" customHeight="1">
      <c r="A92" s="42">
        <f t="shared" si="2"/>
        <v>85</v>
      </c>
      <c r="B92" s="306" t="s">
        <v>2200</v>
      </c>
      <c r="C92" s="306" t="s">
        <v>733</v>
      </c>
      <c r="D92" s="306" t="s">
        <v>831</v>
      </c>
      <c r="E92" s="306" t="s">
        <v>1042</v>
      </c>
      <c r="F92" s="306" t="s">
        <v>237</v>
      </c>
      <c r="G92" s="275">
        <v>5764</v>
      </c>
      <c r="H92" s="275">
        <f t="shared" si="5"/>
        <v>440.94599999999997</v>
      </c>
      <c r="I92" s="275">
        <f t="shared" si="6"/>
        <v>1053.0827999999999</v>
      </c>
      <c r="J92" s="275">
        <v>61</v>
      </c>
      <c r="K92" s="275">
        <v>515</v>
      </c>
      <c r="L92" s="275">
        <v>175</v>
      </c>
      <c r="M92" s="275">
        <v>739</v>
      </c>
      <c r="N92" s="275">
        <v>588</v>
      </c>
      <c r="O92" s="275"/>
      <c r="P92" s="275"/>
      <c r="Q92" s="276">
        <f t="shared" si="0"/>
        <v>9336.0288</v>
      </c>
      <c r="R92" s="277">
        <v>443</v>
      </c>
      <c r="S92" s="282"/>
      <c r="T92" s="282"/>
      <c r="U92" s="282"/>
      <c r="V92" s="282"/>
      <c r="W92" s="279">
        <f t="shared" si="1"/>
        <v>8893.0288</v>
      </c>
    </row>
    <row r="93" spans="1:23" s="2" customFormat="1" ht="20.100000000000001" customHeight="1">
      <c r="A93" s="42">
        <f t="shared" si="2"/>
        <v>86</v>
      </c>
      <c r="B93" s="306" t="s">
        <v>1043</v>
      </c>
      <c r="C93" s="306" t="s">
        <v>1044</v>
      </c>
      <c r="D93" s="306" t="s">
        <v>831</v>
      </c>
      <c r="E93" s="306" t="s">
        <v>1045</v>
      </c>
      <c r="F93" s="306" t="s">
        <v>532</v>
      </c>
      <c r="G93" s="275">
        <v>6945.25</v>
      </c>
      <c r="H93" s="275">
        <f t="shared" si="5"/>
        <v>531.31162499999994</v>
      </c>
      <c r="I93" s="275">
        <f t="shared" si="6"/>
        <v>1268.8971750000001</v>
      </c>
      <c r="J93" s="275">
        <v>61</v>
      </c>
      <c r="K93" s="275">
        <v>515</v>
      </c>
      <c r="L93" s="275">
        <v>175</v>
      </c>
      <c r="M93" s="275">
        <v>739</v>
      </c>
      <c r="N93" s="275">
        <v>588</v>
      </c>
      <c r="O93" s="275"/>
      <c r="P93" s="275"/>
      <c r="Q93" s="276">
        <f t="shared" si="0"/>
        <v>10823.4588</v>
      </c>
      <c r="R93" s="277">
        <v>443</v>
      </c>
      <c r="S93" s="282"/>
      <c r="T93" s="282"/>
      <c r="U93" s="282"/>
      <c r="V93" s="282"/>
      <c r="W93" s="279">
        <f t="shared" si="1"/>
        <v>10380.4588</v>
      </c>
    </row>
    <row r="94" spans="1:23" s="2" customFormat="1" ht="20.100000000000001" customHeight="1">
      <c r="A94" s="42">
        <f t="shared" si="2"/>
        <v>87</v>
      </c>
      <c r="B94" s="306" t="s">
        <v>1046</v>
      </c>
      <c r="C94" s="306" t="s">
        <v>518</v>
      </c>
      <c r="D94" s="306" t="s">
        <v>831</v>
      </c>
      <c r="E94" s="306" t="s">
        <v>1047</v>
      </c>
      <c r="F94" s="306" t="s">
        <v>237</v>
      </c>
      <c r="G94" s="275">
        <v>7542</v>
      </c>
      <c r="H94" s="275">
        <f t="shared" si="5"/>
        <v>576.96299999999997</v>
      </c>
      <c r="I94" s="275">
        <f t="shared" si="6"/>
        <v>1377.9233999999999</v>
      </c>
      <c r="J94" s="275">
        <v>61</v>
      </c>
      <c r="K94" s="275">
        <v>515</v>
      </c>
      <c r="L94" s="275">
        <v>175</v>
      </c>
      <c r="M94" s="275">
        <v>739</v>
      </c>
      <c r="N94" s="275">
        <v>588</v>
      </c>
      <c r="O94" s="275"/>
      <c r="P94" s="275"/>
      <c r="Q94" s="276">
        <f t="shared" si="0"/>
        <v>11574.886399999999</v>
      </c>
      <c r="R94" s="277">
        <v>443</v>
      </c>
      <c r="S94" s="282"/>
      <c r="T94" s="282"/>
      <c r="U94" s="282"/>
      <c r="V94" s="282"/>
      <c r="W94" s="279">
        <f t="shared" si="1"/>
        <v>11131.886399999999</v>
      </c>
    </row>
    <row r="95" spans="1:23" s="2" customFormat="1" ht="20.100000000000001" customHeight="1">
      <c r="A95" s="42">
        <f t="shared" si="2"/>
        <v>88</v>
      </c>
      <c r="B95" s="306" t="s">
        <v>1048</v>
      </c>
      <c r="C95" s="306" t="s">
        <v>691</v>
      </c>
      <c r="D95" s="306" t="s">
        <v>831</v>
      </c>
      <c r="E95" s="306" t="s">
        <v>1049</v>
      </c>
      <c r="F95" s="306" t="s">
        <v>292</v>
      </c>
      <c r="G95" s="275">
        <v>8306.25</v>
      </c>
      <c r="H95" s="275">
        <f t="shared" si="5"/>
        <v>635.42812500000002</v>
      </c>
      <c r="I95" s="275">
        <f t="shared" si="6"/>
        <v>1517.5518750000001</v>
      </c>
      <c r="J95" s="275">
        <v>61</v>
      </c>
      <c r="K95" s="275">
        <v>515</v>
      </c>
      <c r="L95" s="275">
        <v>175</v>
      </c>
      <c r="M95" s="275">
        <v>739</v>
      </c>
      <c r="N95" s="275">
        <v>588</v>
      </c>
      <c r="O95" s="275"/>
      <c r="P95" s="275"/>
      <c r="Q95" s="276">
        <f t="shared" si="0"/>
        <v>12537.23</v>
      </c>
      <c r="R95" s="277">
        <v>443</v>
      </c>
      <c r="S95" s="282"/>
      <c r="T95" s="282"/>
      <c r="U95" s="282"/>
      <c r="V95" s="282"/>
      <c r="W95" s="279">
        <f t="shared" si="1"/>
        <v>12094.23</v>
      </c>
    </row>
    <row r="96" spans="1:23" s="2" customFormat="1" ht="20.100000000000001" customHeight="1">
      <c r="A96" s="42">
        <f t="shared" si="2"/>
        <v>89</v>
      </c>
      <c r="B96" s="306" t="s">
        <v>659</v>
      </c>
      <c r="C96" s="306" t="s">
        <v>298</v>
      </c>
      <c r="D96" s="306" t="s">
        <v>831</v>
      </c>
      <c r="E96" s="306" t="s">
        <v>1050</v>
      </c>
      <c r="F96" s="306" t="s">
        <v>288</v>
      </c>
      <c r="G96" s="275">
        <v>9108.75</v>
      </c>
      <c r="H96" s="275">
        <f t="shared" si="5"/>
        <v>696.81937500000004</v>
      </c>
      <c r="I96" s="275">
        <f t="shared" si="6"/>
        <v>1664.168625</v>
      </c>
      <c r="J96" s="275">
        <v>61</v>
      </c>
      <c r="K96" s="275">
        <v>515</v>
      </c>
      <c r="L96" s="275">
        <v>175</v>
      </c>
      <c r="M96" s="275">
        <v>739</v>
      </c>
      <c r="N96" s="275">
        <v>588</v>
      </c>
      <c r="O96" s="275"/>
      <c r="P96" s="275"/>
      <c r="Q96" s="276">
        <f t="shared" si="0"/>
        <v>13547.737999999999</v>
      </c>
      <c r="R96" s="277">
        <v>443</v>
      </c>
      <c r="S96" s="282"/>
      <c r="T96" s="282"/>
      <c r="U96" s="282"/>
      <c r="V96" s="282"/>
      <c r="W96" s="279">
        <f t="shared" si="1"/>
        <v>13104.737999999999</v>
      </c>
    </row>
    <row r="97" spans="1:23" s="2" customFormat="1" ht="20.100000000000001" customHeight="1">
      <c r="A97" s="42">
        <f t="shared" si="2"/>
        <v>90</v>
      </c>
      <c r="B97" s="306" t="s">
        <v>659</v>
      </c>
      <c r="C97" s="306" t="s">
        <v>1051</v>
      </c>
      <c r="D97" s="306" t="s">
        <v>831</v>
      </c>
      <c r="E97" s="306" t="s">
        <v>1052</v>
      </c>
      <c r="F97" s="306" t="s">
        <v>237</v>
      </c>
      <c r="G97" s="275">
        <v>8367.7199999999993</v>
      </c>
      <c r="H97" s="275">
        <f t="shared" si="5"/>
        <v>640.1305799999999</v>
      </c>
      <c r="I97" s="275">
        <f t="shared" si="6"/>
        <v>1528.7824439999999</v>
      </c>
      <c r="J97" s="275">
        <v>61</v>
      </c>
      <c r="K97" s="275">
        <v>515</v>
      </c>
      <c r="L97" s="275">
        <v>175</v>
      </c>
      <c r="M97" s="275">
        <v>739</v>
      </c>
      <c r="N97" s="275">
        <v>588</v>
      </c>
      <c r="O97" s="275"/>
      <c r="P97" s="275"/>
      <c r="Q97" s="276">
        <f t="shared" si="0"/>
        <v>12614.633023999999</v>
      </c>
      <c r="R97" s="277">
        <v>443</v>
      </c>
      <c r="S97" s="282"/>
      <c r="T97" s="282"/>
      <c r="U97" s="282"/>
      <c r="V97" s="282"/>
      <c r="W97" s="279">
        <f t="shared" si="1"/>
        <v>12171.633023999999</v>
      </c>
    </row>
    <row r="98" spans="1:23" s="2" customFormat="1" ht="20.100000000000001" customHeight="1">
      <c r="A98" s="42">
        <f t="shared" si="2"/>
        <v>91</v>
      </c>
      <c r="B98" s="306" t="s">
        <v>1053</v>
      </c>
      <c r="C98" s="306" t="s">
        <v>317</v>
      </c>
      <c r="D98" s="306" t="s">
        <v>831</v>
      </c>
      <c r="E98" s="306" t="s">
        <v>1054</v>
      </c>
      <c r="F98" s="306" t="s">
        <v>264</v>
      </c>
      <c r="G98" s="275">
        <v>6033.75</v>
      </c>
      <c r="H98" s="275">
        <f t="shared" si="5"/>
        <v>461.58187499999997</v>
      </c>
      <c r="I98" s="275">
        <f t="shared" si="6"/>
        <v>1102.366125</v>
      </c>
      <c r="J98" s="275">
        <v>61</v>
      </c>
      <c r="K98" s="275">
        <v>515</v>
      </c>
      <c r="L98" s="275">
        <v>175</v>
      </c>
      <c r="M98" s="275">
        <v>739</v>
      </c>
      <c r="N98" s="275">
        <v>588</v>
      </c>
      <c r="O98" s="275"/>
      <c r="P98" s="275"/>
      <c r="Q98" s="276">
        <f t="shared" si="0"/>
        <v>9675.6980000000003</v>
      </c>
      <c r="R98" s="277">
        <v>443</v>
      </c>
      <c r="S98" s="282"/>
      <c r="T98" s="282"/>
      <c r="U98" s="282"/>
      <c r="V98" s="282"/>
      <c r="W98" s="279">
        <f t="shared" si="1"/>
        <v>9232.6980000000003</v>
      </c>
    </row>
    <row r="99" spans="1:23" s="2" customFormat="1" ht="20.100000000000001" customHeight="1">
      <c r="A99" s="42">
        <f t="shared" si="2"/>
        <v>92</v>
      </c>
      <c r="B99" s="306" t="s">
        <v>1055</v>
      </c>
      <c r="C99" s="306" t="s">
        <v>1056</v>
      </c>
      <c r="D99" s="306" t="s">
        <v>831</v>
      </c>
      <c r="E99" s="306" t="s">
        <v>1057</v>
      </c>
      <c r="F99" s="306" t="s">
        <v>260</v>
      </c>
      <c r="G99" s="275">
        <v>7494.38</v>
      </c>
      <c r="H99" s="275">
        <f t="shared" si="5"/>
        <v>573.32006999999999</v>
      </c>
      <c r="I99" s="275">
        <f t="shared" si="6"/>
        <v>1369.2232260000001</v>
      </c>
      <c r="J99" s="275">
        <v>61</v>
      </c>
      <c r="K99" s="275">
        <v>515</v>
      </c>
      <c r="L99" s="275">
        <v>175</v>
      </c>
      <c r="M99" s="275">
        <v>739</v>
      </c>
      <c r="N99" s="275">
        <v>588</v>
      </c>
      <c r="O99" s="275"/>
      <c r="P99" s="275"/>
      <c r="Q99" s="276">
        <f t="shared" si="0"/>
        <v>11514.923296000001</v>
      </c>
      <c r="R99" s="277">
        <v>443</v>
      </c>
      <c r="S99" s="282"/>
      <c r="T99" s="282"/>
      <c r="U99" s="282"/>
      <c r="V99" s="282"/>
      <c r="W99" s="279">
        <f t="shared" si="1"/>
        <v>11071.923296000001</v>
      </c>
    </row>
    <row r="100" spans="1:23" s="2" customFormat="1" ht="20.100000000000001" customHeight="1">
      <c r="A100" s="42">
        <f t="shared" si="2"/>
        <v>93</v>
      </c>
      <c r="B100" s="306" t="s">
        <v>1058</v>
      </c>
      <c r="C100" s="306" t="s">
        <v>471</v>
      </c>
      <c r="D100" s="306" t="s">
        <v>831</v>
      </c>
      <c r="E100" s="306" t="s">
        <v>1059</v>
      </c>
      <c r="F100" s="306" t="s">
        <v>237</v>
      </c>
      <c r="G100" s="275">
        <v>7197</v>
      </c>
      <c r="H100" s="275">
        <f t="shared" si="5"/>
        <v>550.57050000000004</v>
      </c>
      <c r="I100" s="275">
        <f t="shared" si="6"/>
        <v>1314.8919000000001</v>
      </c>
      <c r="J100" s="275">
        <v>61</v>
      </c>
      <c r="K100" s="275">
        <v>515</v>
      </c>
      <c r="L100" s="275">
        <v>175</v>
      </c>
      <c r="M100" s="275">
        <v>739</v>
      </c>
      <c r="N100" s="275">
        <v>588</v>
      </c>
      <c r="O100" s="275"/>
      <c r="P100" s="275"/>
      <c r="Q100" s="276">
        <f t="shared" si="0"/>
        <v>11140.4624</v>
      </c>
      <c r="R100" s="277">
        <v>443</v>
      </c>
      <c r="S100" s="282"/>
      <c r="T100" s="282"/>
      <c r="U100" s="282"/>
      <c r="V100" s="282"/>
      <c r="W100" s="279">
        <f t="shared" si="1"/>
        <v>10697.4624</v>
      </c>
    </row>
    <row r="101" spans="1:23" s="2" customFormat="1" ht="20.100000000000001" customHeight="1">
      <c r="A101" s="42">
        <f t="shared" si="2"/>
        <v>94</v>
      </c>
      <c r="B101" s="306" t="s">
        <v>1060</v>
      </c>
      <c r="C101" s="306" t="s">
        <v>1061</v>
      </c>
      <c r="D101" s="306" t="s">
        <v>831</v>
      </c>
      <c r="E101" s="306" t="s">
        <v>1062</v>
      </c>
      <c r="F101" s="306" t="s">
        <v>237</v>
      </c>
      <c r="G101" s="275">
        <v>9000</v>
      </c>
      <c r="H101" s="275">
        <f t="shared" si="5"/>
        <v>688.5</v>
      </c>
      <c r="I101" s="275">
        <f t="shared" si="6"/>
        <v>1644.3</v>
      </c>
      <c r="J101" s="275">
        <v>61</v>
      </c>
      <c r="K101" s="275">
        <v>515</v>
      </c>
      <c r="L101" s="275">
        <v>175</v>
      </c>
      <c r="M101" s="275">
        <v>739</v>
      </c>
      <c r="N101" s="275">
        <v>588</v>
      </c>
      <c r="O101" s="275"/>
      <c r="P101" s="275"/>
      <c r="Q101" s="276">
        <f t="shared" si="0"/>
        <v>13410.8</v>
      </c>
      <c r="R101" s="277">
        <v>443</v>
      </c>
      <c r="S101" s="282"/>
      <c r="T101" s="282"/>
      <c r="U101" s="282"/>
      <c r="V101" s="282"/>
      <c r="W101" s="279">
        <f t="shared" si="1"/>
        <v>12967.8</v>
      </c>
    </row>
    <row r="102" spans="1:23" s="2" customFormat="1" ht="20.100000000000001" customHeight="1">
      <c r="A102" s="42">
        <f t="shared" si="2"/>
        <v>95</v>
      </c>
      <c r="B102" s="306" t="s">
        <v>1063</v>
      </c>
      <c r="C102" s="306" t="s">
        <v>1064</v>
      </c>
      <c r="D102" s="306" t="s">
        <v>831</v>
      </c>
      <c r="E102" s="306" t="s">
        <v>1065</v>
      </c>
      <c r="F102" s="306" t="s">
        <v>288</v>
      </c>
      <c r="G102" s="275">
        <v>8843</v>
      </c>
      <c r="H102" s="275">
        <f t="shared" si="5"/>
        <v>676.48950000000002</v>
      </c>
      <c r="I102" s="275">
        <f t="shared" si="6"/>
        <v>1615.6161</v>
      </c>
      <c r="J102" s="275">
        <v>61</v>
      </c>
      <c r="K102" s="275">
        <v>515</v>
      </c>
      <c r="L102" s="275">
        <v>175</v>
      </c>
      <c r="M102" s="275">
        <v>739</v>
      </c>
      <c r="N102" s="275">
        <v>588</v>
      </c>
      <c r="O102" s="275"/>
      <c r="P102" s="275"/>
      <c r="Q102" s="276">
        <f t="shared" si="0"/>
        <v>13213.105599999999</v>
      </c>
      <c r="R102" s="277">
        <v>443</v>
      </c>
      <c r="S102" s="282"/>
      <c r="T102" s="282"/>
      <c r="U102" s="282"/>
      <c r="V102" s="282"/>
      <c r="W102" s="279">
        <f t="shared" si="1"/>
        <v>12770.105599999999</v>
      </c>
    </row>
    <row r="103" spans="1:23" s="2" customFormat="1" ht="20.100000000000001" customHeight="1">
      <c r="A103" s="42">
        <f t="shared" si="2"/>
        <v>96</v>
      </c>
      <c r="B103" s="306" t="s">
        <v>1066</v>
      </c>
      <c r="C103" s="306" t="s">
        <v>860</v>
      </c>
      <c r="D103" s="306" t="s">
        <v>831</v>
      </c>
      <c r="E103" s="306" t="s">
        <v>1067</v>
      </c>
      <c r="F103" s="306" t="s">
        <v>288</v>
      </c>
      <c r="G103" s="275">
        <v>7681</v>
      </c>
      <c r="H103" s="275">
        <f t="shared" si="5"/>
        <v>587.59649999999999</v>
      </c>
      <c r="I103" s="275">
        <f t="shared" si="6"/>
        <v>1403.3187</v>
      </c>
      <c r="J103" s="275">
        <v>61</v>
      </c>
      <c r="K103" s="275">
        <v>515</v>
      </c>
      <c r="L103" s="275">
        <v>175</v>
      </c>
      <c r="M103" s="275">
        <v>739</v>
      </c>
      <c r="N103" s="275">
        <v>588</v>
      </c>
      <c r="O103" s="275"/>
      <c r="P103" s="275"/>
      <c r="Q103" s="276">
        <f t="shared" si="0"/>
        <v>11749.915199999999</v>
      </c>
      <c r="R103" s="277">
        <v>443</v>
      </c>
      <c r="S103" s="282"/>
      <c r="T103" s="282"/>
      <c r="U103" s="282"/>
      <c r="V103" s="282"/>
      <c r="W103" s="279">
        <f t="shared" si="1"/>
        <v>11306.915199999999</v>
      </c>
    </row>
    <row r="104" spans="1:23" s="2" customFormat="1" ht="20.100000000000001" customHeight="1">
      <c r="A104" s="42">
        <f t="shared" si="2"/>
        <v>97</v>
      </c>
      <c r="B104" s="306" t="s">
        <v>1068</v>
      </c>
      <c r="C104" s="306" t="s">
        <v>1069</v>
      </c>
      <c r="D104" s="306" t="s">
        <v>831</v>
      </c>
      <c r="E104" s="306" t="s">
        <v>1070</v>
      </c>
      <c r="F104" s="306" t="s">
        <v>237</v>
      </c>
      <c r="G104" s="275">
        <v>7250</v>
      </c>
      <c r="H104" s="275">
        <f t="shared" si="5"/>
        <v>554.625</v>
      </c>
      <c r="I104" s="275">
        <f t="shared" si="6"/>
        <v>1324.575</v>
      </c>
      <c r="J104" s="275">
        <v>61</v>
      </c>
      <c r="K104" s="275">
        <v>515</v>
      </c>
      <c r="L104" s="275">
        <v>175</v>
      </c>
      <c r="M104" s="275">
        <v>739</v>
      </c>
      <c r="N104" s="275">
        <v>588</v>
      </c>
      <c r="O104" s="275"/>
      <c r="P104" s="275"/>
      <c r="Q104" s="276">
        <f t="shared" si="0"/>
        <v>11207.2</v>
      </c>
      <c r="R104" s="277">
        <v>443</v>
      </c>
      <c r="S104" s="282"/>
      <c r="T104" s="282"/>
      <c r="U104" s="282"/>
      <c r="V104" s="282"/>
      <c r="W104" s="279">
        <f t="shared" si="1"/>
        <v>10764.2</v>
      </c>
    </row>
    <row r="105" spans="1:23" s="2" customFormat="1" ht="20.100000000000001" customHeight="1">
      <c r="A105" s="42">
        <f t="shared" si="2"/>
        <v>98</v>
      </c>
      <c r="B105" s="306" t="s">
        <v>1071</v>
      </c>
      <c r="C105" s="306" t="s">
        <v>313</v>
      </c>
      <c r="D105" s="306" t="s">
        <v>831</v>
      </c>
      <c r="E105" s="306" t="s">
        <v>1072</v>
      </c>
      <c r="F105" s="306" t="s">
        <v>268</v>
      </c>
      <c r="G105" s="275">
        <v>7200</v>
      </c>
      <c r="H105" s="275">
        <f t="shared" si="5"/>
        <v>550.79999999999995</v>
      </c>
      <c r="I105" s="275">
        <f t="shared" si="6"/>
        <v>1315.44</v>
      </c>
      <c r="J105" s="275">
        <v>61</v>
      </c>
      <c r="K105" s="275">
        <v>515</v>
      </c>
      <c r="L105" s="275">
        <v>175</v>
      </c>
      <c r="M105" s="275">
        <v>739</v>
      </c>
      <c r="N105" s="275">
        <v>588</v>
      </c>
      <c r="O105" s="275"/>
      <c r="P105" s="275"/>
      <c r="Q105" s="276">
        <f t="shared" si="0"/>
        <v>11144.24</v>
      </c>
      <c r="R105" s="277">
        <v>443</v>
      </c>
      <c r="S105" s="282"/>
      <c r="T105" s="282"/>
      <c r="U105" s="282"/>
      <c r="V105" s="282"/>
      <c r="W105" s="279">
        <f t="shared" si="1"/>
        <v>10701.24</v>
      </c>
    </row>
    <row r="106" spans="1:23" s="2" customFormat="1" ht="20.100000000000001" customHeight="1">
      <c r="A106" s="42">
        <f t="shared" si="2"/>
        <v>99</v>
      </c>
      <c r="B106" s="306" t="s">
        <v>1073</v>
      </c>
      <c r="C106" s="306" t="s">
        <v>1074</v>
      </c>
      <c r="D106" s="306" t="s">
        <v>831</v>
      </c>
      <c r="E106" s="306" t="s">
        <v>1075</v>
      </c>
      <c r="F106" s="306" t="s">
        <v>288</v>
      </c>
      <c r="G106" s="275">
        <v>8819.24</v>
      </c>
      <c r="H106" s="275">
        <f t="shared" si="5"/>
        <v>674.67185999999992</v>
      </c>
      <c r="I106" s="275">
        <f t="shared" si="6"/>
        <v>1611.2751479999999</v>
      </c>
      <c r="J106" s="275">
        <v>61</v>
      </c>
      <c r="K106" s="275">
        <v>515</v>
      </c>
      <c r="L106" s="275">
        <v>175</v>
      </c>
      <c r="M106" s="275">
        <v>739</v>
      </c>
      <c r="N106" s="275">
        <v>588</v>
      </c>
      <c r="O106" s="275"/>
      <c r="P106" s="275"/>
      <c r="Q106" s="276">
        <f t="shared" si="0"/>
        <v>13183.187008000001</v>
      </c>
      <c r="R106" s="277">
        <v>443</v>
      </c>
      <c r="S106" s="282"/>
      <c r="T106" s="282"/>
      <c r="U106" s="282"/>
      <c r="V106" s="282"/>
      <c r="W106" s="279">
        <f t="shared" si="1"/>
        <v>12740.187008000001</v>
      </c>
    </row>
    <row r="107" spans="1:23" s="2" customFormat="1" ht="20.100000000000001" customHeight="1">
      <c r="A107" s="42">
        <f t="shared" si="2"/>
        <v>100</v>
      </c>
      <c r="B107" s="306" t="s">
        <v>1076</v>
      </c>
      <c r="C107" s="306" t="s">
        <v>1077</v>
      </c>
      <c r="D107" s="306" t="s">
        <v>831</v>
      </c>
      <c r="E107" s="306" t="s">
        <v>1078</v>
      </c>
      <c r="F107" s="306" t="s">
        <v>237</v>
      </c>
      <c r="G107" s="275">
        <v>6318</v>
      </c>
      <c r="H107" s="275">
        <f t="shared" si="5"/>
        <v>483.327</v>
      </c>
      <c r="I107" s="275">
        <f t="shared" si="6"/>
        <v>1154.2986000000001</v>
      </c>
      <c r="J107" s="275">
        <v>61</v>
      </c>
      <c r="K107" s="275">
        <v>515</v>
      </c>
      <c r="L107" s="275">
        <v>175</v>
      </c>
      <c r="M107" s="275">
        <v>739</v>
      </c>
      <c r="N107" s="275">
        <v>588</v>
      </c>
      <c r="O107" s="275"/>
      <c r="P107" s="275"/>
      <c r="Q107" s="276">
        <f t="shared" si="0"/>
        <v>10033.625599999999</v>
      </c>
      <c r="R107" s="277">
        <v>443</v>
      </c>
      <c r="S107" s="282"/>
      <c r="T107" s="282"/>
      <c r="U107" s="282"/>
      <c r="V107" s="282"/>
      <c r="W107" s="279">
        <f t="shared" si="1"/>
        <v>9590.6255999999994</v>
      </c>
    </row>
    <row r="108" spans="1:23" s="2" customFormat="1" ht="20.100000000000001" customHeight="1">
      <c r="A108" s="42">
        <f t="shared" si="2"/>
        <v>101</v>
      </c>
      <c r="B108" s="306" t="s">
        <v>1079</v>
      </c>
      <c r="C108" s="306" t="s">
        <v>1080</v>
      </c>
      <c r="D108" s="306" t="s">
        <v>831</v>
      </c>
      <c r="E108" s="306" t="s">
        <v>1081</v>
      </c>
      <c r="F108" s="306" t="s">
        <v>237</v>
      </c>
      <c r="G108" s="275">
        <v>9007.7199999999993</v>
      </c>
      <c r="H108" s="275">
        <f t="shared" si="5"/>
        <v>689.09057999999993</v>
      </c>
      <c r="I108" s="275">
        <f t="shared" si="6"/>
        <v>1645.7104439999998</v>
      </c>
      <c r="J108" s="275">
        <v>61</v>
      </c>
      <c r="K108" s="275">
        <v>515</v>
      </c>
      <c r="L108" s="275">
        <v>175</v>
      </c>
      <c r="M108" s="275">
        <v>739</v>
      </c>
      <c r="N108" s="275">
        <v>588</v>
      </c>
      <c r="O108" s="275"/>
      <c r="P108" s="275"/>
      <c r="Q108" s="276">
        <f t="shared" si="0"/>
        <v>13420.521024</v>
      </c>
      <c r="R108" s="277">
        <v>443</v>
      </c>
      <c r="S108" s="282"/>
      <c r="T108" s="282"/>
      <c r="U108" s="282"/>
      <c r="V108" s="282"/>
      <c r="W108" s="279">
        <f t="shared" si="1"/>
        <v>12977.521024</v>
      </c>
    </row>
    <row r="109" spans="1:23" s="2" customFormat="1" ht="20.100000000000001" customHeight="1">
      <c r="A109" s="42">
        <f t="shared" si="2"/>
        <v>102</v>
      </c>
      <c r="B109" s="306" t="s">
        <v>1082</v>
      </c>
      <c r="C109" s="306" t="s">
        <v>599</v>
      </c>
      <c r="D109" s="306" t="s">
        <v>831</v>
      </c>
      <c r="E109" s="306" t="s">
        <v>1083</v>
      </c>
      <c r="F109" s="306" t="s">
        <v>526</v>
      </c>
      <c r="G109" s="275">
        <v>8076.9</v>
      </c>
      <c r="H109" s="275">
        <f t="shared" si="5"/>
        <v>617.88284999999996</v>
      </c>
      <c r="I109" s="275">
        <f t="shared" si="6"/>
        <v>1475.6496299999999</v>
      </c>
      <c r="J109" s="275">
        <v>61</v>
      </c>
      <c r="K109" s="275">
        <v>515</v>
      </c>
      <c r="L109" s="275">
        <v>175</v>
      </c>
      <c r="M109" s="275">
        <v>739</v>
      </c>
      <c r="N109" s="275">
        <v>588</v>
      </c>
      <c r="O109" s="275"/>
      <c r="P109" s="275"/>
      <c r="Q109" s="276">
        <f t="shared" si="0"/>
        <v>12248.432479999999</v>
      </c>
      <c r="R109" s="277">
        <v>443</v>
      </c>
      <c r="S109" s="282"/>
      <c r="T109" s="282"/>
      <c r="U109" s="282"/>
      <c r="V109" s="282"/>
      <c r="W109" s="279">
        <f t="shared" si="1"/>
        <v>11805.432479999999</v>
      </c>
    </row>
    <row r="110" spans="1:23" s="2" customFormat="1" ht="20.100000000000001" customHeight="1">
      <c r="A110" s="42">
        <f t="shared" si="2"/>
        <v>103</v>
      </c>
      <c r="B110" s="306" t="s">
        <v>1084</v>
      </c>
      <c r="C110" s="306" t="s">
        <v>1085</v>
      </c>
      <c r="D110" s="306" t="s">
        <v>831</v>
      </c>
      <c r="E110" s="306" t="s">
        <v>1086</v>
      </c>
      <c r="F110" s="306" t="s">
        <v>237</v>
      </c>
      <c r="G110" s="275">
        <v>4210.53</v>
      </c>
      <c r="H110" s="275">
        <f t="shared" si="5"/>
        <v>322.10554499999995</v>
      </c>
      <c r="I110" s="275">
        <f t="shared" si="6"/>
        <v>769.26383099999998</v>
      </c>
      <c r="J110" s="275">
        <v>61</v>
      </c>
      <c r="K110" s="275">
        <v>515</v>
      </c>
      <c r="L110" s="275">
        <v>175</v>
      </c>
      <c r="M110" s="275">
        <v>739</v>
      </c>
      <c r="N110" s="275">
        <v>588</v>
      </c>
      <c r="O110" s="275"/>
      <c r="P110" s="275"/>
      <c r="Q110" s="276">
        <f t="shared" si="0"/>
        <v>7379.8993760000003</v>
      </c>
      <c r="R110" s="277">
        <v>443</v>
      </c>
      <c r="S110" s="282"/>
      <c r="T110" s="282"/>
      <c r="U110" s="282"/>
      <c r="V110" s="282"/>
      <c r="W110" s="279">
        <f t="shared" si="1"/>
        <v>6936.8993760000003</v>
      </c>
    </row>
    <row r="111" spans="1:23" s="2" customFormat="1" ht="20.100000000000001" customHeight="1">
      <c r="A111" s="42">
        <f t="shared" si="2"/>
        <v>104</v>
      </c>
      <c r="B111" s="306" t="s">
        <v>1087</v>
      </c>
      <c r="C111" s="306" t="s">
        <v>1088</v>
      </c>
      <c r="D111" s="306" t="s">
        <v>831</v>
      </c>
      <c r="E111" s="306" t="s">
        <v>1089</v>
      </c>
      <c r="F111" s="306" t="s">
        <v>327</v>
      </c>
      <c r="G111" s="275">
        <v>5297.5</v>
      </c>
      <c r="H111" s="275">
        <f t="shared" si="5"/>
        <v>405.25875000000002</v>
      </c>
      <c r="I111" s="275">
        <f t="shared" si="6"/>
        <v>967.85325</v>
      </c>
      <c r="J111" s="275">
        <v>61</v>
      </c>
      <c r="K111" s="275">
        <v>515</v>
      </c>
      <c r="L111" s="275">
        <v>175</v>
      </c>
      <c r="M111" s="275">
        <v>739</v>
      </c>
      <c r="N111" s="275">
        <v>588</v>
      </c>
      <c r="O111" s="275"/>
      <c r="P111" s="275"/>
      <c r="Q111" s="276">
        <f t="shared" si="0"/>
        <v>8748.612000000001</v>
      </c>
      <c r="R111" s="277">
        <v>443</v>
      </c>
      <c r="S111" s="282"/>
      <c r="T111" s="282"/>
      <c r="U111" s="282"/>
      <c r="V111" s="282"/>
      <c r="W111" s="279">
        <f t="shared" si="1"/>
        <v>8305.612000000001</v>
      </c>
    </row>
    <row r="112" spans="1:23" s="2" customFormat="1" ht="20.100000000000001" customHeight="1">
      <c r="A112" s="42">
        <f t="shared" si="2"/>
        <v>105</v>
      </c>
      <c r="B112" s="306" t="s">
        <v>1090</v>
      </c>
      <c r="C112" s="306" t="s">
        <v>1091</v>
      </c>
      <c r="D112" s="306" t="s">
        <v>831</v>
      </c>
      <c r="E112" s="306" t="s">
        <v>1092</v>
      </c>
      <c r="F112" s="306" t="s">
        <v>281</v>
      </c>
      <c r="G112" s="275">
        <v>9230.76</v>
      </c>
      <c r="H112" s="275">
        <f t="shared" si="5"/>
        <v>706.15314000000001</v>
      </c>
      <c r="I112" s="275">
        <f t="shared" si="6"/>
        <v>1686.459852</v>
      </c>
      <c r="J112" s="275">
        <v>61</v>
      </c>
      <c r="K112" s="275">
        <v>515</v>
      </c>
      <c r="L112" s="275">
        <v>175</v>
      </c>
      <c r="M112" s="275">
        <v>739</v>
      </c>
      <c r="N112" s="275">
        <v>588</v>
      </c>
      <c r="O112" s="275"/>
      <c r="P112" s="275"/>
      <c r="Q112" s="276">
        <f t="shared" si="0"/>
        <v>13701.372992000001</v>
      </c>
      <c r="R112" s="277">
        <v>443</v>
      </c>
      <c r="S112" s="282"/>
      <c r="T112" s="282"/>
      <c r="U112" s="282"/>
      <c r="V112" s="282"/>
      <c r="W112" s="279">
        <f t="shared" si="1"/>
        <v>13258.372992000001</v>
      </c>
    </row>
    <row r="113" spans="1:23" s="2" customFormat="1" ht="20.100000000000001" customHeight="1">
      <c r="A113" s="42">
        <f t="shared" si="2"/>
        <v>106</v>
      </c>
      <c r="B113" s="306" t="s">
        <v>2201</v>
      </c>
      <c r="C113" s="306" t="s">
        <v>480</v>
      </c>
      <c r="D113" s="306" t="s">
        <v>831</v>
      </c>
      <c r="E113" s="306" t="s">
        <v>1093</v>
      </c>
      <c r="F113" s="306" t="s">
        <v>532</v>
      </c>
      <c r="G113" s="275">
        <v>7200</v>
      </c>
      <c r="H113" s="275">
        <f t="shared" si="5"/>
        <v>550.79999999999995</v>
      </c>
      <c r="I113" s="275">
        <f t="shared" si="6"/>
        <v>1315.44</v>
      </c>
      <c r="J113" s="275">
        <v>61</v>
      </c>
      <c r="K113" s="275">
        <v>515</v>
      </c>
      <c r="L113" s="275">
        <v>175</v>
      </c>
      <c r="M113" s="275">
        <v>739</v>
      </c>
      <c r="N113" s="275">
        <v>588</v>
      </c>
      <c r="O113" s="275"/>
      <c r="P113" s="275"/>
      <c r="Q113" s="276">
        <f t="shared" si="0"/>
        <v>11144.24</v>
      </c>
      <c r="R113" s="277">
        <v>443</v>
      </c>
      <c r="S113" s="282"/>
      <c r="T113" s="282"/>
      <c r="U113" s="282"/>
      <c r="V113" s="282"/>
      <c r="W113" s="279">
        <f t="shared" si="1"/>
        <v>10701.24</v>
      </c>
    </row>
    <row r="114" spans="1:23" s="2" customFormat="1" ht="20.100000000000001" customHeight="1">
      <c r="A114" s="42">
        <f t="shared" si="2"/>
        <v>107</v>
      </c>
      <c r="B114" s="306" t="s">
        <v>1094</v>
      </c>
      <c r="C114" s="306" t="s">
        <v>1095</v>
      </c>
      <c r="D114" s="306" t="s">
        <v>831</v>
      </c>
      <c r="E114" s="306" t="s">
        <v>1096</v>
      </c>
      <c r="F114" s="306" t="s">
        <v>260</v>
      </c>
      <c r="G114" s="275">
        <v>8799.24</v>
      </c>
      <c r="H114" s="275">
        <f t="shared" si="5"/>
        <v>673.14185999999995</v>
      </c>
      <c r="I114" s="275">
        <f t="shared" si="6"/>
        <v>1607.6211479999999</v>
      </c>
      <c r="J114" s="275">
        <v>61</v>
      </c>
      <c r="K114" s="275">
        <v>515</v>
      </c>
      <c r="L114" s="275">
        <v>175</v>
      </c>
      <c r="M114" s="275">
        <v>739</v>
      </c>
      <c r="N114" s="275">
        <v>588</v>
      </c>
      <c r="O114" s="275"/>
      <c r="P114" s="275"/>
      <c r="Q114" s="276">
        <f t="shared" si="0"/>
        <v>13158.003008</v>
      </c>
      <c r="R114" s="277">
        <v>443</v>
      </c>
      <c r="S114" s="282"/>
      <c r="T114" s="282"/>
      <c r="U114" s="282"/>
      <c r="V114" s="282"/>
      <c r="W114" s="279">
        <f t="shared" si="1"/>
        <v>12715.003008</v>
      </c>
    </row>
    <row r="115" spans="1:23" s="2" customFormat="1" ht="20.100000000000001" customHeight="1">
      <c r="A115" s="42">
        <f t="shared" si="2"/>
        <v>108</v>
      </c>
      <c r="B115" s="306" t="s">
        <v>1097</v>
      </c>
      <c r="C115" s="306" t="s">
        <v>1098</v>
      </c>
      <c r="D115" s="306" t="s">
        <v>831</v>
      </c>
      <c r="E115" s="306" t="s">
        <v>1099</v>
      </c>
      <c r="F115" s="306" t="s">
        <v>288</v>
      </c>
      <c r="G115" s="275">
        <v>4976</v>
      </c>
      <c r="H115" s="275">
        <f t="shared" si="5"/>
        <v>380.66399999999999</v>
      </c>
      <c r="I115" s="275">
        <f t="shared" si="6"/>
        <v>909.11519999999996</v>
      </c>
      <c r="J115" s="275">
        <v>61</v>
      </c>
      <c r="K115" s="275">
        <v>515</v>
      </c>
      <c r="L115" s="275">
        <v>175</v>
      </c>
      <c r="M115" s="275">
        <v>739</v>
      </c>
      <c r="N115" s="275">
        <v>588</v>
      </c>
      <c r="O115" s="275"/>
      <c r="P115" s="275"/>
      <c r="Q115" s="276">
        <f t="shared" si="0"/>
        <v>8343.7792000000009</v>
      </c>
      <c r="R115" s="277">
        <v>443</v>
      </c>
      <c r="S115" s="282"/>
      <c r="T115" s="282"/>
      <c r="U115" s="282"/>
      <c r="V115" s="282"/>
      <c r="W115" s="279">
        <f t="shared" si="1"/>
        <v>7900.7792000000009</v>
      </c>
    </row>
    <row r="116" spans="1:23" s="2" customFormat="1" ht="20.100000000000001" customHeight="1">
      <c r="A116" s="42">
        <f t="shared" si="2"/>
        <v>109</v>
      </c>
      <c r="B116" s="306" t="s">
        <v>1100</v>
      </c>
      <c r="C116" s="306" t="s">
        <v>1101</v>
      </c>
      <c r="D116" s="306" t="s">
        <v>831</v>
      </c>
      <c r="E116" s="306" t="s">
        <v>1102</v>
      </c>
      <c r="F116" s="306" t="s">
        <v>288</v>
      </c>
      <c r="G116" s="275">
        <v>7466.25</v>
      </c>
      <c r="H116" s="275">
        <f t="shared" si="5"/>
        <v>571.16812500000003</v>
      </c>
      <c r="I116" s="275">
        <f t="shared" si="6"/>
        <v>1364.083875</v>
      </c>
      <c r="J116" s="275">
        <v>61</v>
      </c>
      <c r="K116" s="275">
        <v>515</v>
      </c>
      <c r="L116" s="275">
        <v>175</v>
      </c>
      <c r="M116" s="275">
        <v>739</v>
      </c>
      <c r="N116" s="275">
        <v>588</v>
      </c>
      <c r="O116" s="275"/>
      <c r="P116" s="275"/>
      <c r="Q116" s="276">
        <f t="shared" si="0"/>
        <v>11479.502</v>
      </c>
      <c r="R116" s="277">
        <v>443</v>
      </c>
      <c r="S116" s="282"/>
      <c r="T116" s="282"/>
      <c r="U116" s="282"/>
      <c r="V116" s="282"/>
      <c r="W116" s="279">
        <f t="shared" si="1"/>
        <v>11036.502</v>
      </c>
    </row>
    <row r="117" spans="1:23" s="2" customFormat="1" ht="20.100000000000001" customHeight="1">
      <c r="A117" s="42">
        <f t="shared" si="2"/>
        <v>110</v>
      </c>
      <c r="B117" s="306" t="s">
        <v>1103</v>
      </c>
      <c r="C117" s="306" t="s">
        <v>575</v>
      </c>
      <c r="D117" s="306" t="s">
        <v>831</v>
      </c>
      <c r="E117" s="306" t="s">
        <v>1104</v>
      </c>
      <c r="F117" s="306" t="s">
        <v>288</v>
      </c>
      <c r="G117" s="275">
        <v>6485</v>
      </c>
      <c r="H117" s="275">
        <f t="shared" si="5"/>
        <v>496.10249999999996</v>
      </c>
      <c r="I117" s="275">
        <f t="shared" si="6"/>
        <v>1184.8095000000001</v>
      </c>
      <c r="J117" s="275">
        <v>61</v>
      </c>
      <c r="K117" s="275">
        <v>515</v>
      </c>
      <c r="L117" s="275">
        <v>175</v>
      </c>
      <c r="M117" s="275">
        <v>739</v>
      </c>
      <c r="N117" s="275">
        <v>588</v>
      </c>
      <c r="O117" s="275"/>
      <c r="P117" s="275"/>
      <c r="Q117" s="276">
        <f t="shared" si="0"/>
        <v>10243.912</v>
      </c>
      <c r="R117" s="277">
        <v>443</v>
      </c>
      <c r="S117" s="282"/>
      <c r="T117" s="282"/>
      <c r="U117" s="282"/>
      <c r="V117" s="282"/>
      <c r="W117" s="279">
        <f t="shared" si="1"/>
        <v>9800.9120000000003</v>
      </c>
    </row>
    <row r="118" spans="1:23" s="2" customFormat="1" ht="20.100000000000001" customHeight="1">
      <c r="A118" s="42">
        <f t="shared" si="2"/>
        <v>111</v>
      </c>
      <c r="B118" s="306" t="s">
        <v>1105</v>
      </c>
      <c r="C118" s="306" t="s">
        <v>303</v>
      </c>
      <c r="D118" s="306" t="s">
        <v>831</v>
      </c>
      <c r="E118" s="306" t="s">
        <v>1106</v>
      </c>
      <c r="F118" s="306" t="s">
        <v>292</v>
      </c>
      <c r="G118" s="275">
        <v>7267.5</v>
      </c>
      <c r="H118" s="275">
        <f t="shared" si="5"/>
        <v>555.96375</v>
      </c>
      <c r="I118" s="275">
        <f t="shared" si="6"/>
        <v>1327.77225</v>
      </c>
      <c r="J118" s="275">
        <v>61</v>
      </c>
      <c r="K118" s="275">
        <v>515</v>
      </c>
      <c r="L118" s="275">
        <v>175</v>
      </c>
      <c r="M118" s="275">
        <v>739</v>
      </c>
      <c r="N118" s="275">
        <v>588</v>
      </c>
      <c r="O118" s="275"/>
      <c r="P118" s="275"/>
      <c r="Q118" s="276">
        <f t="shared" si="0"/>
        <v>11229.236000000001</v>
      </c>
      <c r="R118" s="277">
        <v>443</v>
      </c>
      <c r="S118" s="282"/>
      <c r="T118" s="282"/>
      <c r="U118" s="282"/>
      <c r="V118" s="282"/>
      <c r="W118" s="279">
        <f t="shared" si="1"/>
        <v>10786.236000000001</v>
      </c>
    </row>
    <row r="119" spans="1:23" s="2" customFormat="1" ht="20.100000000000001" customHeight="1">
      <c r="A119" s="42">
        <f t="shared" si="2"/>
        <v>112</v>
      </c>
      <c r="B119" s="306" t="s">
        <v>1107</v>
      </c>
      <c r="C119" s="306" t="s">
        <v>1108</v>
      </c>
      <c r="D119" s="306" t="s">
        <v>831</v>
      </c>
      <c r="E119" s="306" t="s">
        <v>1109</v>
      </c>
      <c r="F119" s="306" t="s">
        <v>237</v>
      </c>
      <c r="G119" s="275">
        <v>7844.6</v>
      </c>
      <c r="H119" s="275">
        <f t="shared" si="5"/>
        <v>600.11189999999999</v>
      </c>
      <c r="I119" s="275">
        <f t="shared" si="6"/>
        <v>1433.2084200000002</v>
      </c>
      <c r="J119" s="275">
        <v>61</v>
      </c>
      <c r="K119" s="275">
        <v>515</v>
      </c>
      <c r="L119" s="275">
        <v>175</v>
      </c>
      <c r="M119" s="275">
        <v>739</v>
      </c>
      <c r="N119" s="275">
        <v>588</v>
      </c>
      <c r="O119" s="275"/>
      <c r="P119" s="275"/>
      <c r="Q119" s="276">
        <f t="shared" si="0"/>
        <v>11955.920320000001</v>
      </c>
      <c r="R119" s="277">
        <v>443</v>
      </c>
      <c r="S119" s="282"/>
      <c r="T119" s="282"/>
      <c r="U119" s="282"/>
      <c r="V119" s="282"/>
      <c r="W119" s="279">
        <f t="shared" si="1"/>
        <v>11512.920320000001</v>
      </c>
    </row>
    <row r="120" spans="1:23" s="2" customFormat="1" ht="20.100000000000001" customHeight="1">
      <c r="A120" s="42">
        <f t="shared" si="2"/>
        <v>113</v>
      </c>
      <c r="B120" s="306" t="s">
        <v>1110</v>
      </c>
      <c r="C120" s="306" t="s">
        <v>648</v>
      </c>
      <c r="D120" s="306" t="s">
        <v>831</v>
      </c>
      <c r="E120" s="306" t="s">
        <v>1111</v>
      </c>
      <c r="F120" s="306" t="s">
        <v>532</v>
      </c>
      <c r="G120" s="275">
        <v>7270.13</v>
      </c>
      <c r="H120" s="275">
        <f t="shared" si="5"/>
        <v>556.16494499999999</v>
      </c>
      <c r="I120" s="275">
        <f t="shared" si="6"/>
        <v>1328.252751</v>
      </c>
      <c r="J120" s="275">
        <v>61</v>
      </c>
      <c r="K120" s="275">
        <v>515</v>
      </c>
      <c r="L120" s="275">
        <v>175</v>
      </c>
      <c r="M120" s="275">
        <v>739</v>
      </c>
      <c r="N120" s="275">
        <v>588</v>
      </c>
      <c r="O120" s="275"/>
      <c r="P120" s="275"/>
      <c r="Q120" s="276">
        <f t="shared" si="0"/>
        <v>11232.547696</v>
      </c>
      <c r="R120" s="277">
        <v>443</v>
      </c>
      <c r="S120" s="282"/>
      <c r="T120" s="282"/>
      <c r="U120" s="282"/>
      <c r="V120" s="282"/>
      <c r="W120" s="279">
        <f t="shared" si="1"/>
        <v>10789.547696</v>
      </c>
    </row>
    <row r="121" spans="1:23" s="2" customFormat="1" ht="20.100000000000001" customHeight="1">
      <c r="A121" s="42">
        <f t="shared" si="2"/>
        <v>114</v>
      </c>
      <c r="B121" s="306" t="s">
        <v>1112</v>
      </c>
      <c r="C121" s="306" t="s">
        <v>651</v>
      </c>
      <c r="D121" s="306" t="s">
        <v>831</v>
      </c>
      <c r="E121" s="306" t="s">
        <v>1113</v>
      </c>
      <c r="F121" s="306" t="s">
        <v>292</v>
      </c>
      <c r="G121" s="275">
        <v>5466.25</v>
      </c>
      <c r="H121" s="275">
        <f t="shared" si="5"/>
        <v>418.16812499999997</v>
      </c>
      <c r="I121" s="275">
        <f t="shared" si="6"/>
        <v>998.68387500000006</v>
      </c>
      <c r="J121" s="275">
        <v>61</v>
      </c>
      <c r="K121" s="275">
        <v>515</v>
      </c>
      <c r="L121" s="275">
        <v>175</v>
      </c>
      <c r="M121" s="275">
        <v>739</v>
      </c>
      <c r="N121" s="275">
        <v>588</v>
      </c>
      <c r="O121" s="275"/>
      <c r="P121" s="275"/>
      <c r="Q121" s="276">
        <f t="shared" si="0"/>
        <v>8961.101999999999</v>
      </c>
      <c r="R121" s="277">
        <v>443</v>
      </c>
      <c r="S121" s="282"/>
      <c r="T121" s="282"/>
      <c r="U121" s="282"/>
      <c r="V121" s="282"/>
      <c r="W121" s="279">
        <f t="shared" si="1"/>
        <v>8518.101999999999</v>
      </c>
    </row>
    <row r="122" spans="1:23" s="2" customFormat="1" ht="20.100000000000001" customHeight="1">
      <c r="A122" s="42">
        <f t="shared" si="2"/>
        <v>115</v>
      </c>
      <c r="B122" s="306" t="s">
        <v>1114</v>
      </c>
      <c r="C122" s="306" t="s">
        <v>1115</v>
      </c>
      <c r="D122" s="306" t="s">
        <v>831</v>
      </c>
      <c r="E122" s="306" t="s">
        <v>1116</v>
      </c>
      <c r="F122" s="306" t="s">
        <v>1117</v>
      </c>
      <c r="G122" s="275">
        <v>5931.51</v>
      </c>
      <c r="H122" s="275">
        <f t="shared" si="5"/>
        <v>453.760515</v>
      </c>
      <c r="I122" s="275">
        <f t="shared" si="6"/>
        <v>1083.6868770000001</v>
      </c>
      <c r="J122" s="275">
        <v>61</v>
      </c>
      <c r="K122" s="275">
        <v>515</v>
      </c>
      <c r="L122" s="275">
        <v>175</v>
      </c>
      <c r="M122" s="275">
        <v>739</v>
      </c>
      <c r="N122" s="275">
        <v>588</v>
      </c>
      <c r="O122" s="275"/>
      <c r="P122" s="275"/>
      <c r="Q122" s="276">
        <f t="shared" si="0"/>
        <v>9546.9573920000003</v>
      </c>
      <c r="R122" s="277">
        <v>443</v>
      </c>
      <c r="S122" s="282"/>
      <c r="T122" s="282"/>
      <c r="U122" s="282"/>
      <c r="V122" s="282"/>
      <c r="W122" s="279">
        <f t="shared" si="1"/>
        <v>9103.9573920000003</v>
      </c>
    </row>
    <row r="123" spans="1:23" s="2" customFormat="1" ht="20.100000000000001" customHeight="1">
      <c r="A123" s="42">
        <f t="shared" si="2"/>
        <v>116</v>
      </c>
      <c r="B123" s="306" t="s">
        <v>1118</v>
      </c>
      <c r="C123" s="306" t="s">
        <v>819</v>
      </c>
      <c r="D123" s="306" t="s">
        <v>831</v>
      </c>
      <c r="E123" s="306" t="s">
        <v>1119</v>
      </c>
      <c r="F123" s="306" t="s">
        <v>288</v>
      </c>
      <c r="G123" s="275">
        <v>5607</v>
      </c>
      <c r="H123" s="275">
        <f t="shared" si="5"/>
        <v>428.93549999999999</v>
      </c>
      <c r="I123" s="275">
        <f t="shared" si="6"/>
        <v>1024.3988999999999</v>
      </c>
      <c r="J123" s="275">
        <v>61</v>
      </c>
      <c r="K123" s="275">
        <v>515</v>
      </c>
      <c r="L123" s="275">
        <v>175</v>
      </c>
      <c r="M123" s="275">
        <v>739</v>
      </c>
      <c r="N123" s="275">
        <v>588</v>
      </c>
      <c r="O123" s="275"/>
      <c r="P123" s="275"/>
      <c r="Q123" s="276">
        <f t="shared" si="0"/>
        <v>9138.3343999999997</v>
      </c>
      <c r="R123" s="277">
        <v>443</v>
      </c>
      <c r="S123" s="282"/>
      <c r="T123" s="282"/>
      <c r="U123" s="282"/>
      <c r="V123" s="282"/>
      <c r="W123" s="279">
        <f t="shared" si="1"/>
        <v>8695.3343999999997</v>
      </c>
    </row>
    <row r="124" spans="1:23" s="2" customFormat="1" ht="20.100000000000001" customHeight="1">
      <c r="A124" s="42">
        <f t="shared" si="2"/>
        <v>117</v>
      </c>
      <c r="B124" s="306" t="s">
        <v>1120</v>
      </c>
      <c r="C124" s="306" t="s">
        <v>458</v>
      </c>
      <c r="D124" s="306" t="s">
        <v>831</v>
      </c>
      <c r="E124" s="306" t="s">
        <v>1121</v>
      </c>
      <c r="F124" s="306" t="s">
        <v>260</v>
      </c>
      <c r="G124" s="275">
        <v>3246.5</v>
      </c>
      <c r="H124" s="275">
        <f t="shared" si="5"/>
        <v>248.35724999999999</v>
      </c>
      <c r="I124" s="275">
        <f t="shared" si="6"/>
        <v>593.13554999999997</v>
      </c>
      <c r="J124" s="275">
        <v>61</v>
      </c>
      <c r="K124" s="275">
        <v>515</v>
      </c>
      <c r="L124" s="275">
        <v>175</v>
      </c>
      <c r="M124" s="275">
        <v>739</v>
      </c>
      <c r="N124" s="275">
        <v>588</v>
      </c>
      <c r="O124" s="275"/>
      <c r="P124" s="275"/>
      <c r="Q124" s="276">
        <f t="shared" si="0"/>
        <v>6165.9928</v>
      </c>
      <c r="R124" s="277">
        <v>443</v>
      </c>
      <c r="S124" s="282"/>
      <c r="T124" s="282"/>
      <c r="U124" s="282"/>
      <c r="V124" s="282"/>
      <c r="W124" s="279">
        <f t="shared" si="1"/>
        <v>5722.9928</v>
      </c>
    </row>
    <row r="125" spans="1:23" s="2" customFormat="1" ht="20.100000000000001" customHeight="1">
      <c r="A125" s="42">
        <f t="shared" si="2"/>
        <v>118</v>
      </c>
      <c r="B125" s="306" t="s">
        <v>1120</v>
      </c>
      <c r="C125" s="306" t="s">
        <v>804</v>
      </c>
      <c r="D125" s="306" t="s">
        <v>831</v>
      </c>
      <c r="E125" s="306" t="s">
        <v>1122</v>
      </c>
      <c r="F125" s="306" t="s">
        <v>260</v>
      </c>
      <c r="G125" s="275">
        <v>7812.3</v>
      </c>
      <c r="H125" s="275">
        <f t="shared" si="5"/>
        <v>597.64094999999998</v>
      </c>
      <c r="I125" s="275">
        <f t="shared" si="6"/>
        <v>1427.3072099999999</v>
      </c>
      <c r="J125" s="275">
        <v>61</v>
      </c>
      <c r="K125" s="275">
        <v>515</v>
      </c>
      <c r="L125" s="275">
        <v>175</v>
      </c>
      <c r="M125" s="275">
        <v>739</v>
      </c>
      <c r="N125" s="275">
        <v>588</v>
      </c>
      <c r="O125" s="275"/>
      <c r="P125" s="275"/>
      <c r="Q125" s="276">
        <f t="shared" si="0"/>
        <v>11915.248159999999</v>
      </c>
      <c r="R125" s="277">
        <v>443</v>
      </c>
      <c r="S125" s="282"/>
      <c r="T125" s="282"/>
      <c r="U125" s="282"/>
      <c r="V125" s="282"/>
      <c r="W125" s="279">
        <f t="shared" si="1"/>
        <v>11472.248159999999</v>
      </c>
    </row>
    <row r="126" spans="1:23" s="2" customFormat="1" ht="20.100000000000001" customHeight="1">
      <c r="A126" s="42">
        <f t="shared" si="2"/>
        <v>119</v>
      </c>
      <c r="B126" s="306" t="s">
        <v>1123</v>
      </c>
      <c r="C126" s="306" t="s">
        <v>733</v>
      </c>
      <c r="D126" s="306" t="s">
        <v>831</v>
      </c>
      <c r="E126" s="306" t="s">
        <v>1124</v>
      </c>
      <c r="F126" s="306" t="s">
        <v>260</v>
      </c>
      <c r="G126" s="275">
        <v>6361</v>
      </c>
      <c r="H126" s="275">
        <f t="shared" si="5"/>
        <v>486.61649999999997</v>
      </c>
      <c r="I126" s="275">
        <f t="shared" si="6"/>
        <v>1162.1547</v>
      </c>
      <c r="J126" s="275">
        <v>61</v>
      </c>
      <c r="K126" s="275">
        <v>515</v>
      </c>
      <c r="L126" s="275">
        <v>175</v>
      </c>
      <c r="M126" s="275">
        <v>739</v>
      </c>
      <c r="N126" s="275">
        <v>588</v>
      </c>
      <c r="O126" s="275"/>
      <c r="P126" s="275"/>
      <c r="Q126" s="276">
        <f t="shared" si="0"/>
        <v>10087.771199999999</v>
      </c>
      <c r="R126" s="277">
        <v>443</v>
      </c>
      <c r="S126" s="282"/>
      <c r="T126" s="282"/>
      <c r="U126" s="282"/>
      <c r="V126" s="282"/>
      <c r="W126" s="279">
        <f t="shared" si="1"/>
        <v>9644.7711999999992</v>
      </c>
    </row>
    <row r="127" spans="1:23" s="2" customFormat="1" ht="20.100000000000001" customHeight="1">
      <c r="A127" s="42">
        <f t="shared" si="2"/>
        <v>120</v>
      </c>
      <c r="B127" s="306" t="s">
        <v>1125</v>
      </c>
      <c r="C127" s="306" t="s">
        <v>455</v>
      </c>
      <c r="D127" s="306" t="s">
        <v>831</v>
      </c>
      <c r="E127" s="306" t="s">
        <v>1126</v>
      </c>
      <c r="F127" s="306" t="s">
        <v>237</v>
      </c>
      <c r="G127" s="275">
        <v>7108.38</v>
      </c>
      <c r="H127" s="275">
        <f t="shared" si="5"/>
        <v>543.79106999999999</v>
      </c>
      <c r="I127" s="275">
        <f t="shared" si="6"/>
        <v>1298.701026</v>
      </c>
      <c r="J127" s="275">
        <v>61</v>
      </c>
      <c r="K127" s="275">
        <v>515</v>
      </c>
      <c r="L127" s="275">
        <v>175</v>
      </c>
      <c r="M127" s="275">
        <v>739</v>
      </c>
      <c r="N127" s="275">
        <v>588</v>
      </c>
      <c r="O127" s="275"/>
      <c r="P127" s="275"/>
      <c r="Q127" s="276">
        <f t="shared" si="0"/>
        <v>11028.872096000001</v>
      </c>
      <c r="R127" s="277">
        <v>443</v>
      </c>
      <c r="S127" s="282"/>
      <c r="T127" s="282"/>
      <c r="U127" s="282"/>
      <c r="V127" s="282"/>
      <c r="W127" s="279">
        <f t="shared" si="1"/>
        <v>10585.872096000001</v>
      </c>
    </row>
    <row r="128" spans="1:23" s="2" customFormat="1" ht="20.100000000000001" customHeight="1">
      <c r="A128" s="42">
        <f t="shared" si="2"/>
        <v>121</v>
      </c>
      <c r="B128" s="306" t="s">
        <v>1127</v>
      </c>
      <c r="C128" s="306" t="s">
        <v>1128</v>
      </c>
      <c r="D128" s="306" t="s">
        <v>831</v>
      </c>
      <c r="E128" s="306" t="s">
        <v>1129</v>
      </c>
      <c r="F128" s="306" t="s">
        <v>264</v>
      </c>
      <c r="G128" s="275">
        <v>2614.5</v>
      </c>
      <c r="H128" s="275">
        <f t="shared" si="5"/>
        <v>200.00925000000001</v>
      </c>
      <c r="I128" s="275">
        <f t="shared" si="6"/>
        <v>477.66915</v>
      </c>
      <c r="J128" s="275">
        <v>61</v>
      </c>
      <c r="K128" s="275">
        <v>515</v>
      </c>
      <c r="L128" s="275">
        <v>175</v>
      </c>
      <c r="M128" s="275">
        <v>739</v>
      </c>
      <c r="N128" s="275">
        <v>588</v>
      </c>
      <c r="O128" s="275"/>
      <c r="P128" s="275"/>
      <c r="Q128" s="276">
        <f t="shared" si="0"/>
        <v>5370.1784000000007</v>
      </c>
      <c r="R128" s="277">
        <v>443</v>
      </c>
      <c r="S128" s="282"/>
      <c r="T128" s="282"/>
      <c r="U128" s="282"/>
      <c r="V128" s="282"/>
      <c r="W128" s="279">
        <f t="shared" si="1"/>
        <v>4927.1784000000007</v>
      </c>
    </row>
    <row r="129" spans="1:23" s="2" customFormat="1" ht="20.100000000000001" customHeight="1">
      <c r="A129" s="42">
        <f t="shared" si="2"/>
        <v>122</v>
      </c>
      <c r="B129" s="306" t="s">
        <v>1130</v>
      </c>
      <c r="C129" s="306" t="s">
        <v>648</v>
      </c>
      <c r="D129" s="306" t="s">
        <v>831</v>
      </c>
      <c r="E129" s="306" t="s">
        <v>1131</v>
      </c>
      <c r="F129" s="306" t="s">
        <v>281</v>
      </c>
      <c r="G129" s="275">
        <v>7891</v>
      </c>
      <c r="H129" s="275">
        <f t="shared" si="5"/>
        <v>603.66149999999993</v>
      </c>
      <c r="I129" s="275">
        <f t="shared" si="6"/>
        <v>1441.6857</v>
      </c>
      <c r="J129" s="275">
        <v>61</v>
      </c>
      <c r="K129" s="275">
        <v>515</v>
      </c>
      <c r="L129" s="275">
        <v>175</v>
      </c>
      <c r="M129" s="275">
        <v>739</v>
      </c>
      <c r="N129" s="275">
        <v>588</v>
      </c>
      <c r="O129" s="275"/>
      <c r="P129" s="275"/>
      <c r="Q129" s="276">
        <f t="shared" si="0"/>
        <v>12014.3472</v>
      </c>
      <c r="R129" s="277">
        <v>443</v>
      </c>
      <c r="S129" s="282"/>
      <c r="T129" s="282"/>
      <c r="U129" s="282"/>
      <c r="V129" s="282"/>
      <c r="W129" s="279">
        <f t="shared" si="1"/>
        <v>11571.3472</v>
      </c>
    </row>
    <row r="130" spans="1:23" s="2" customFormat="1" ht="20.100000000000001" customHeight="1">
      <c r="A130" s="42">
        <f t="shared" si="2"/>
        <v>123</v>
      </c>
      <c r="B130" s="306" t="s">
        <v>1132</v>
      </c>
      <c r="C130" s="306" t="s">
        <v>1133</v>
      </c>
      <c r="D130" s="306" t="s">
        <v>831</v>
      </c>
      <c r="E130" s="306" t="s">
        <v>1134</v>
      </c>
      <c r="F130" s="306" t="s">
        <v>237</v>
      </c>
      <c r="G130" s="275">
        <v>6948</v>
      </c>
      <c r="H130" s="275">
        <f t="shared" si="5"/>
        <v>531.52199999999993</v>
      </c>
      <c r="I130" s="275">
        <f t="shared" si="6"/>
        <v>1269.3996</v>
      </c>
      <c r="J130" s="275">
        <v>61</v>
      </c>
      <c r="K130" s="275">
        <v>515</v>
      </c>
      <c r="L130" s="275">
        <v>175</v>
      </c>
      <c r="M130" s="275">
        <v>739</v>
      </c>
      <c r="N130" s="275">
        <v>588</v>
      </c>
      <c r="O130" s="275"/>
      <c r="P130" s="275"/>
      <c r="Q130" s="276">
        <f t="shared" si="0"/>
        <v>10826.9216</v>
      </c>
      <c r="R130" s="277">
        <v>443</v>
      </c>
      <c r="S130" s="282"/>
      <c r="T130" s="282"/>
      <c r="U130" s="282"/>
      <c r="V130" s="282"/>
      <c r="W130" s="279">
        <f t="shared" si="1"/>
        <v>10383.9216</v>
      </c>
    </row>
    <row r="131" spans="1:23" s="2" customFormat="1" ht="20.100000000000001" customHeight="1">
      <c r="A131" s="42">
        <f t="shared" si="2"/>
        <v>124</v>
      </c>
      <c r="B131" s="306" t="s">
        <v>1135</v>
      </c>
      <c r="C131" s="306" t="s">
        <v>1136</v>
      </c>
      <c r="D131" s="306" t="s">
        <v>831</v>
      </c>
      <c r="E131" s="306" t="s">
        <v>1137</v>
      </c>
      <c r="F131" s="306" t="s">
        <v>292</v>
      </c>
      <c r="G131" s="275">
        <v>6227</v>
      </c>
      <c r="H131" s="275">
        <f t="shared" si="5"/>
        <v>476.3655</v>
      </c>
      <c r="I131" s="275">
        <f t="shared" si="6"/>
        <v>1137.6729</v>
      </c>
      <c r="J131" s="275">
        <v>61</v>
      </c>
      <c r="K131" s="275">
        <v>515</v>
      </c>
      <c r="L131" s="275">
        <v>175</v>
      </c>
      <c r="M131" s="275">
        <v>739</v>
      </c>
      <c r="N131" s="275">
        <v>588</v>
      </c>
      <c r="O131" s="275"/>
      <c r="P131" s="275"/>
      <c r="Q131" s="276">
        <f t="shared" si="0"/>
        <v>9919.0383999999995</v>
      </c>
      <c r="R131" s="277">
        <v>443</v>
      </c>
      <c r="S131" s="282"/>
      <c r="T131" s="282"/>
      <c r="U131" s="282"/>
      <c r="V131" s="282"/>
      <c r="W131" s="279">
        <f t="shared" si="1"/>
        <v>9476.0383999999995</v>
      </c>
    </row>
    <row r="132" spans="1:23" s="2" customFormat="1" ht="20.100000000000001" customHeight="1">
      <c r="A132" s="42">
        <f t="shared" si="2"/>
        <v>125</v>
      </c>
      <c r="B132" s="306" t="s">
        <v>1138</v>
      </c>
      <c r="C132" s="306" t="s">
        <v>1139</v>
      </c>
      <c r="D132" s="306" t="s">
        <v>831</v>
      </c>
      <c r="E132" s="306" t="s">
        <v>1140</v>
      </c>
      <c r="F132" s="306" t="s">
        <v>288</v>
      </c>
      <c r="G132" s="275">
        <v>5221.6000000000004</v>
      </c>
      <c r="H132" s="275">
        <f t="shared" si="5"/>
        <v>399.45240000000001</v>
      </c>
      <c r="I132" s="275">
        <f t="shared" si="6"/>
        <v>953.98632000000009</v>
      </c>
      <c r="J132" s="275">
        <v>61</v>
      </c>
      <c r="K132" s="275">
        <v>515</v>
      </c>
      <c r="L132" s="275">
        <v>175</v>
      </c>
      <c r="M132" s="275">
        <v>739</v>
      </c>
      <c r="N132" s="275">
        <v>588</v>
      </c>
      <c r="O132" s="275"/>
      <c r="P132" s="275"/>
      <c r="Q132" s="276">
        <f t="shared" si="0"/>
        <v>8653.0387200000005</v>
      </c>
      <c r="R132" s="277">
        <v>443</v>
      </c>
      <c r="S132" s="282"/>
      <c r="T132" s="282"/>
      <c r="U132" s="282"/>
      <c r="V132" s="282"/>
      <c r="W132" s="279">
        <f t="shared" si="1"/>
        <v>8210.0387200000005</v>
      </c>
    </row>
    <row r="133" spans="1:23" s="2" customFormat="1" ht="20.100000000000001" customHeight="1">
      <c r="A133" s="42">
        <f t="shared" si="2"/>
        <v>126</v>
      </c>
      <c r="B133" s="306" t="s">
        <v>1141</v>
      </c>
      <c r="C133" s="306" t="s">
        <v>1142</v>
      </c>
      <c r="D133" s="306" t="s">
        <v>831</v>
      </c>
      <c r="E133" s="306" t="s">
        <v>1143</v>
      </c>
      <c r="F133" s="306" t="s">
        <v>241</v>
      </c>
      <c r="G133" s="275">
        <v>6800.5</v>
      </c>
      <c r="H133" s="275">
        <f t="shared" si="5"/>
        <v>520.23824999999999</v>
      </c>
      <c r="I133" s="275">
        <f t="shared" si="6"/>
        <v>1242.45135</v>
      </c>
      <c r="J133" s="275">
        <v>61</v>
      </c>
      <c r="K133" s="275">
        <v>515</v>
      </c>
      <c r="L133" s="275">
        <v>175</v>
      </c>
      <c r="M133" s="275">
        <v>739</v>
      </c>
      <c r="N133" s="275">
        <v>588</v>
      </c>
      <c r="O133" s="275"/>
      <c r="P133" s="275"/>
      <c r="Q133" s="276">
        <f t="shared" si="0"/>
        <v>10641.1896</v>
      </c>
      <c r="R133" s="277">
        <v>443</v>
      </c>
      <c r="S133" s="282"/>
      <c r="T133" s="282"/>
      <c r="U133" s="282"/>
      <c r="V133" s="282"/>
      <c r="W133" s="279">
        <f t="shared" si="1"/>
        <v>10198.1896</v>
      </c>
    </row>
    <row r="134" spans="1:23" s="2" customFormat="1" ht="20.100000000000001" customHeight="1">
      <c r="A134" s="42">
        <f t="shared" si="2"/>
        <v>127</v>
      </c>
      <c r="B134" s="306" t="s">
        <v>1144</v>
      </c>
      <c r="C134" s="306" t="s">
        <v>528</v>
      </c>
      <c r="D134" s="306" t="s">
        <v>831</v>
      </c>
      <c r="E134" s="306" t="s">
        <v>1145</v>
      </c>
      <c r="F134" s="306" t="s">
        <v>260</v>
      </c>
      <c r="G134" s="275">
        <v>5800</v>
      </c>
      <c r="H134" s="275">
        <f t="shared" si="5"/>
        <v>443.7</v>
      </c>
      <c r="I134" s="275">
        <f t="shared" si="6"/>
        <v>1059.6600000000001</v>
      </c>
      <c r="J134" s="275">
        <v>61</v>
      </c>
      <c r="K134" s="275">
        <v>515</v>
      </c>
      <c r="L134" s="275">
        <v>175</v>
      </c>
      <c r="M134" s="275">
        <v>739</v>
      </c>
      <c r="N134" s="275">
        <v>588</v>
      </c>
      <c r="O134" s="275"/>
      <c r="P134" s="275"/>
      <c r="Q134" s="276">
        <f t="shared" si="0"/>
        <v>9381.36</v>
      </c>
      <c r="R134" s="277">
        <v>443</v>
      </c>
      <c r="S134" s="282"/>
      <c r="T134" s="282"/>
      <c r="U134" s="282"/>
      <c r="V134" s="282"/>
      <c r="W134" s="279">
        <f t="shared" si="1"/>
        <v>8938.36</v>
      </c>
    </row>
    <row r="135" spans="1:23" s="2" customFormat="1" ht="20.100000000000001" customHeight="1">
      <c r="A135" s="42">
        <f t="shared" si="2"/>
        <v>128</v>
      </c>
      <c r="B135" s="306" t="s">
        <v>1146</v>
      </c>
      <c r="C135" s="306" t="s">
        <v>1147</v>
      </c>
      <c r="D135" s="306" t="s">
        <v>831</v>
      </c>
      <c r="E135" s="306" t="s">
        <v>1148</v>
      </c>
      <c r="F135" s="306" t="s">
        <v>327</v>
      </c>
      <c r="G135" s="275">
        <v>8407.7199999999993</v>
      </c>
      <c r="H135" s="275">
        <f t="shared" si="5"/>
        <v>643.19057999999995</v>
      </c>
      <c r="I135" s="275">
        <f t="shared" si="6"/>
        <v>1536.0904439999999</v>
      </c>
      <c r="J135" s="275">
        <v>61</v>
      </c>
      <c r="K135" s="275">
        <v>515</v>
      </c>
      <c r="L135" s="275">
        <v>175</v>
      </c>
      <c r="M135" s="275">
        <v>739</v>
      </c>
      <c r="N135" s="275">
        <v>588</v>
      </c>
      <c r="O135" s="275"/>
      <c r="P135" s="275"/>
      <c r="Q135" s="276">
        <f t="shared" si="0"/>
        <v>12665.001023999999</v>
      </c>
      <c r="R135" s="277">
        <v>443</v>
      </c>
      <c r="S135" s="282"/>
      <c r="T135" s="282"/>
      <c r="U135" s="282"/>
      <c r="V135" s="282"/>
      <c r="W135" s="279">
        <f t="shared" si="1"/>
        <v>12222.001023999999</v>
      </c>
    </row>
    <row r="136" spans="1:23" s="2" customFormat="1" ht="20.100000000000001" customHeight="1">
      <c r="A136" s="42">
        <f t="shared" si="2"/>
        <v>129</v>
      </c>
      <c r="B136" s="306" t="s">
        <v>1149</v>
      </c>
      <c r="C136" s="306" t="s">
        <v>343</v>
      </c>
      <c r="D136" s="306" t="s">
        <v>831</v>
      </c>
      <c r="E136" s="306" t="s">
        <v>1150</v>
      </c>
      <c r="F136" s="306" t="s">
        <v>288</v>
      </c>
      <c r="G136" s="275">
        <v>7850.25</v>
      </c>
      <c r="H136" s="275">
        <f t="shared" si="5"/>
        <v>600.54412500000001</v>
      </c>
      <c r="I136" s="275">
        <f t="shared" si="6"/>
        <v>1434.240675</v>
      </c>
      <c r="J136" s="275">
        <v>61</v>
      </c>
      <c r="K136" s="275">
        <v>515</v>
      </c>
      <c r="L136" s="275">
        <v>175</v>
      </c>
      <c r="M136" s="275">
        <v>739</v>
      </c>
      <c r="N136" s="275">
        <v>588</v>
      </c>
      <c r="O136" s="275"/>
      <c r="P136" s="275"/>
      <c r="Q136" s="276">
        <f t="shared" si="0"/>
        <v>11963.034800000001</v>
      </c>
      <c r="R136" s="277">
        <v>443</v>
      </c>
      <c r="S136" s="282"/>
      <c r="T136" s="282"/>
      <c r="U136" s="282"/>
      <c r="V136" s="282"/>
      <c r="W136" s="279">
        <f t="shared" si="1"/>
        <v>11520.034800000001</v>
      </c>
    </row>
    <row r="137" spans="1:23" s="2" customFormat="1" ht="20.100000000000001" customHeight="1">
      <c r="A137" s="42">
        <f t="shared" si="2"/>
        <v>130</v>
      </c>
      <c r="B137" s="306" t="s">
        <v>1151</v>
      </c>
      <c r="C137" s="306" t="s">
        <v>1152</v>
      </c>
      <c r="D137" s="306" t="s">
        <v>831</v>
      </c>
      <c r="E137" s="306" t="s">
        <v>1153</v>
      </c>
      <c r="F137" s="306" t="s">
        <v>237</v>
      </c>
      <c r="G137" s="275">
        <v>7790</v>
      </c>
      <c r="H137" s="275">
        <f t="shared" ref="H137:H200" si="7">G137*0.0765</f>
        <v>595.93499999999995</v>
      </c>
      <c r="I137" s="275">
        <f t="shared" ref="I137:I200" si="8">G137*0.1827</f>
        <v>1423.2329999999999</v>
      </c>
      <c r="J137" s="275">
        <v>61</v>
      </c>
      <c r="K137" s="275">
        <v>515</v>
      </c>
      <c r="L137" s="275">
        <v>175</v>
      </c>
      <c r="M137" s="275">
        <v>739</v>
      </c>
      <c r="N137" s="275">
        <v>588</v>
      </c>
      <c r="O137" s="275"/>
      <c r="P137" s="275"/>
      <c r="Q137" s="276">
        <f t="shared" si="0"/>
        <v>11887.168</v>
      </c>
      <c r="R137" s="277">
        <v>443</v>
      </c>
      <c r="S137" s="282"/>
      <c r="T137" s="282"/>
      <c r="U137" s="282"/>
      <c r="V137" s="282"/>
      <c r="W137" s="279">
        <f t="shared" si="1"/>
        <v>11444.168</v>
      </c>
    </row>
    <row r="138" spans="1:23" s="2" customFormat="1" ht="20.100000000000001" customHeight="1">
      <c r="A138" s="42">
        <f t="shared" si="2"/>
        <v>131</v>
      </c>
      <c r="B138" s="306" t="s">
        <v>1154</v>
      </c>
      <c r="C138" s="306" t="s">
        <v>1155</v>
      </c>
      <c r="D138" s="306" t="s">
        <v>831</v>
      </c>
      <c r="E138" s="306" t="s">
        <v>1156</v>
      </c>
      <c r="F138" s="306" t="s">
        <v>268</v>
      </c>
      <c r="G138" s="275">
        <v>6240</v>
      </c>
      <c r="H138" s="275">
        <f t="shared" si="7"/>
        <v>477.36</v>
      </c>
      <c r="I138" s="275">
        <f t="shared" si="8"/>
        <v>1140.048</v>
      </c>
      <c r="J138" s="275">
        <v>61</v>
      </c>
      <c r="K138" s="275">
        <v>515</v>
      </c>
      <c r="L138" s="275">
        <v>175</v>
      </c>
      <c r="M138" s="275">
        <v>739</v>
      </c>
      <c r="N138" s="275">
        <v>588</v>
      </c>
      <c r="O138" s="275"/>
      <c r="P138" s="275"/>
      <c r="Q138" s="276">
        <f t="shared" si="0"/>
        <v>9935.4079999999994</v>
      </c>
      <c r="R138" s="277">
        <v>443</v>
      </c>
      <c r="S138" s="282"/>
      <c r="T138" s="282"/>
      <c r="U138" s="282"/>
      <c r="V138" s="282"/>
      <c r="W138" s="279">
        <f t="shared" si="1"/>
        <v>9492.4079999999994</v>
      </c>
    </row>
    <row r="139" spans="1:23" s="2" customFormat="1" ht="20.100000000000001" customHeight="1">
      <c r="A139" s="42">
        <f t="shared" si="2"/>
        <v>132</v>
      </c>
      <c r="B139" s="306" t="s">
        <v>1157</v>
      </c>
      <c r="C139" s="306" t="s">
        <v>676</v>
      </c>
      <c r="D139" s="306" t="s">
        <v>831</v>
      </c>
      <c r="E139" s="306" t="s">
        <v>1158</v>
      </c>
      <c r="F139" s="306" t="s">
        <v>288</v>
      </c>
      <c r="G139" s="275">
        <v>6010</v>
      </c>
      <c r="H139" s="275">
        <f t="shared" si="7"/>
        <v>459.76499999999999</v>
      </c>
      <c r="I139" s="275">
        <f t="shared" si="8"/>
        <v>1098.027</v>
      </c>
      <c r="J139" s="275">
        <v>61</v>
      </c>
      <c r="K139" s="275">
        <v>515</v>
      </c>
      <c r="L139" s="275">
        <v>175</v>
      </c>
      <c r="M139" s="275">
        <v>739</v>
      </c>
      <c r="N139" s="275">
        <v>588</v>
      </c>
      <c r="O139" s="275"/>
      <c r="P139" s="275"/>
      <c r="Q139" s="276">
        <f t="shared" si="0"/>
        <v>9645.7920000000013</v>
      </c>
      <c r="R139" s="277">
        <v>443</v>
      </c>
      <c r="S139" s="282"/>
      <c r="T139" s="282"/>
      <c r="U139" s="282"/>
      <c r="V139" s="282"/>
      <c r="W139" s="279">
        <f t="shared" si="1"/>
        <v>9202.7920000000013</v>
      </c>
    </row>
    <row r="140" spans="1:23" s="2" customFormat="1" ht="20.100000000000001" customHeight="1">
      <c r="A140" s="42">
        <f t="shared" si="2"/>
        <v>133</v>
      </c>
      <c r="B140" s="306" t="s">
        <v>1159</v>
      </c>
      <c r="C140" s="306" t="s">
        <v>471</v>
      </c>
      <c r="D140" s="306" t="s">
        <v>831</v>
      </c>
      <c r="E140" s="306" t="s">
        <v>1160</v>
      </c>
      <c r="F140" s="306" t="s">
        <v>292</v>
      </c>
      <c r="G140" s="275">
        <v>8563.75</v>
      </c>
      <c r="H140" s="275">
        <f t="shared" si="7"/>
        <v>655.12687500000004</v>
      </c>
      <c r="I140" s="275">
        <f t="shared" si="8"/>
        <v>1564.597125</v>
      </c>
      <c r="J140" s="275">
        <v>61</v>
      </c>
      <c r="K140" s="275">
        <v>515</v>
      </c>
      <c r="L140" s="275">
        <v>175</v>
      </c>
      <c r="M140" s="275">
        <v>739</v>
      </c>
      <c r="N140" s="275">
        <v>588</v>
      </c>
      <c r="O140" s="275"/>
      <c r="P140" s="275"/>
      <c r="Q140" s="276">
        <f t="shared" si="0"/>
        <v>12861.474</v>
      </c>
      <c r="R140" s="277">
        <v>443</v>
      </c>
      <c r="S140" s="282"/>
      <c r="T140" s="282"/>
      <c r="U140" s="282"/>
      <c r="V140" s="282"/>
      <c r="W140" s="279">
        <f t="shared" si="1"/>
        <v>12418.474</v>
      </c>
    </row>
    <row r="141" spans="1:23" s="2" customFormat="1" ht="20.100000000000001" customHeight="1">
      <c r="A141" s="42">
        <f t="shared" si="2"/>
        <v>134</v>
      </c>
      <c r="B141" s="306" t="s">
        <v>1161</v>
      </c>
      <c r="C141" s="306" t="s">
        <v>461</v>
      </c>
      <c r="D141" s="306" t="s">
        <v>831</v>
      </c>
      <c r="E141" s="306" t="s">
        <v>1162</v>
      </c>
      <c r="F141" s="306" t="s">
        <v>281</v>
      </c>
      <c r="G141" s="275">
        <v>8145.37</v>
      </c>
      <c r="H141" s="275">
        <f t="shared" si="7"/>
        <v>623.12080500000002</v>
      </c>
      <c r="I141" s="275">
        <f t="shared" si="8"/>
        <v>1488.159099</v>
      </c>
      <c r="J141" s="275">
        <v>61</v>
      </c>
      <c r="K141" s="275">
        <v>515</v>
      </c>
      <c r="L141" s="275">
        <v>175</v>
      </c>
      <c r="M141" s="275">
        <v>739</v>
      </c>
      <c r="N141" s="275">
        <v>588</v>
      </c>
      <c r="O141" s="275"/>
      <c r="P141" s="275"/>
      <c r="Q141" s="276">
        <f t="shared" si="0"/>
        <v>12334.649904</v>
      </c>
      <c r="R141" s="277">
        <v>443</v>
      </c>
      <c r="S141" s="282"/>
      <c r="T141" s="282"/>
      <c r="U141" s="282"/>
      <c r="V141" s="282"/>
      <c r="W141" s="279">
        <f t="shared" si="1"/>
        <v>11891.649904</v>
      </c>
    </row>
    <row r="142" spans="1:23" s="2" customFormat="1" ht="20.100000000000001" customHeight="1">
      <c r="A142" s="42">
        <f t="shared" si="2"/>
        <v>135</v>
      </c>
      <c r="B142" s="306" t="s">
        <v>1163</v>
      </c>
      <c r="C142" s="306" t="s">
        <v>1164</v>
      </c>
      <c r="D142" s="306" t="s">
        <v>831</v>
      </c>
      <c r="E142" s="306" t="s">
        <v>1165</v>
      </c>
      <c r="F142" s="306" t="s">
        <v>532</v>
      </c>
      <c r="G142" s="275">
        <v>7719.38</v>
      </c>
      <c r="H142" s="275">
        <f t="shared" si="7"/>
        <v>590.53256999999996</v>
      </c>
      <c r="I142" s="275">
        <f t="shared" si="8"/>
        <v>1410.3307260000001</v>
      </c>
      <c r="J142" s="275">
        <v>61</v>
      </c>
      <c r="K142" s="275">
        <v>515</v>
      </c>
      <c r="L142" s="275">
        <v>175</v>
      </c>
      <c r="M142" s="275">
        <v>739</v>
      </c>
      <c r="N142" s="275">
        <v>588</v>
      </c>
      <c r="O142" s="275"/>
      <c r="P142" s="275"/>
      <c r="Q142" s="276">
        <f t="shared" si="0"/>
        <v>11798.243296000001</v>
      </c>
      <c r="R142" s="277">
        <v>443</v>
      </c>
      <c r="S142" s="282"/>
      <c r="T142" s="282"/>
      <c r="U142" s="282"/>
      <c r="V142" s="282"/>
      <c r="W142" s="279">
        <f t="shared" si="1"/>
        <v>11355.243296000001</v>
      </c>
    </row>
    <row r="143" spans="1:23" s="2" customFormat="1" ht="20.100000000000001" customHeight="1">
      <c r="A143" s="42">
        <f t="shared" si="2"/>
        <v>136</v>
      </c>
      <c r="B143" s="306" t="s">
        <v>1166</v>
      </c>
      <c r="C143" s="306" t="s">
        <v>1167</v>
      </c>
      <c r="D143" s="306" t="s">
        <v>831</v>
      </c>
      <c r="E143" s="306" t="s">
        <v>1168</v>
      </c>
      <c r="F143" s="306" t="s">
        <v>288</v>
      </c>
      <c r="G143" s="275">
        <v>4691.38</v>
      </c>
      <c r="H143" s="275">
        <f t="shared" si="7"/>
        <v>358.89057000000003</v>
      </c>
      <c r="I143" s="275">
        <f t="shared" si="8"/>
        <v>857.11512600000003</v>
      </c>
      <c r="J143" s="275">
        <v>61</v>
      </c>
      <c r="K143" s="275">
        <v>515</v>
      </c>
      <c r="L143" s="275">
        <v>175</v>
      </c>
      <c r="M143" s="275">
        <v>739</v>
      </c>
      <c r="N143" s="275">
        <v>588</v>
      </c>
      <c r="O143" s="275"/>
      <c r="P143" s="275"/>
      <c r="Q143" s="276">
        <f t="shared" si="0"/>
        <v>7985.3856960000003</v>
      </c>
      <c r="R143" s="277">
        <v>443</v>
      </c>
      <c r="S143" s="282"/>
      <c r="T143" s="282"/>
      <c r="U143" s="282"/>
      <c r="V143" s="282"/>
      <c r="W143" s="279">
        <f t="shared" si="1"/>
        <v>7542.3856960000003</v>
      </c>
    </row>
    <row r="144" spans="1:23" s="2" customFormat="1" ht="20.100000000000001" customHeight="1">
      <c r="A144" s="42">
        <f t="shared" si="2"/>
        <v>137</v>
      </c>
      <c r="B144" s="306" t="s">
        <v>1169</v>
      </c>
      <c r="C144" s="306" t="s">
        <v>1170</v>
      </c>
      <c r="D144" s="306" t="s">
        <v>831</v>
      </c>
      <c r="E144" s="306" t="s">
        <v>1171</v>
      </c>
      <c r="F144" s="306" t="s">
        <v>237</v>
      </c>
      <c r="G144" s="275">
        <v>6493.5</v>
      </c>
      <c r="H144" s="275">
        <f t="shared" si="7"/>
        <v>496.75274999999999</v>
      </c>
      <c r="I144" s="275">
        <f t="shared" si="8"/>
        <v>1186.3624500000001</v>
      </c>
      <c r="J144" s="275">
        <v>61</v>
      </c>
      <c r="K144" s="275">
        <v>515</v>
      </c>
      <c r="L144" s="275">
        <v>175</v>
      </c>
      <c r="M144" s="275">
        <v>739</v>
      </c>
      <c r="N144" s="275">
        <v>588</v>
      </c>
      <c r="O144" s="275"/>
      <c r="P144" s="275"/>
      <c r="Q144" s="276">
        <f t="shared" si="0"/>
        <v>10254.6152</v>
      </c>
      <c r="R144" s="277">
        <v>443</v>
      </c>
      <c r="S144" s="282"/>
      <c r="T144" s="282"/>
      <c r="U144" s="282"/>
      <c r="V144" s="282"/>
      <c r="W144" s="279">
        <f t="shared" si="1"/>
        <v>9811.6152000000002</v>
      </c>
    </row>
    <row r="145" spans="1:23" s="2" customFormat="1" ht="20.100000000000001" customHeight="1">
      <c r="A145" s="42">
        <f t="shared" si="2"/>
        <v>138</v>
      </c>
      <c r="B145" s="306" t="s">
        <v>1172</v>
      </c>
      <c r="C145" s="306" t="s">
        <v>304</v>
      </c>
      <c r="D145" s="306" t="s">
        <v>831</v>
      </c>
      <c r="E145" s="306" t="s">
        <v>1173</v>
      </c>
      <c r="F145" s="306" t="s">
        <v>264</v>
      </c>
      <c r="G145" s="275">
        <v>6638.46</v>
      </c>
      <c r="H145" s="275">
        <f t="shared" si="7"/>
        <v>507.84219000000002</v>
      </c>
      <c r="I145" s="275">
        <f t="shared" si="8"/>
        <v>1212.846642</v>
      </c>
      <c r="J145" s="275">
        <v>61</v>
      </c>
      <c r="K145" s="275">
        <v>515</v>
      </c>
      <c r="L145" s="275">
        <v>175</v>
      </c>
      <c r="M145" s="275">
        <v>739</v>
      </c>
      <c r="N145" s="275">
        <v>588</v>
      </c>
      <c r="O145" s="275"/>
      <c r="P145" s="275"/>
      <c r="Q145" s="276">
        <f t="shared" si="0"/>
        <v>10437.148832000001</v>
      </c>
      <c r="R145" s="277">
        <v>443</v>
      </c>
      <c r="S145" s="282"/>
      <c r="T145" s="282"/>
      <c r="U145" s="282"/>
      <c r="V145" s="282"/>
      <c r="W145" s="279">
        <f t="shared" si="1"/>
        <v>9994.1488320000008</v>
      </c>
    </row>
    <row r="146" spans="1:23" s="2" customFormat="1" ht="20.100000000000001" customHeight="1">
      <c r="A146" s="42">
        <f t="shared" si="2"/>
        <v>139</v>
      </c>
      <c r="B146" s="306" t="s">
        <v>1174</v>
      </c>
      <c r="C146" s="306" t="s">
        <v>1175</v>
      </c>
      <c r="D146" s="306" t="s">
        <v>831</v>
      </c>
      <c r="E146" s="306" t="s">
        <v>1176</v>
      </c>
      <c r="F146" s="306" t="s">
        <v>526</v>
      </c>
      <c r="G146" s="275">
        <v>5230</v>
      </c>
      <c r="H146" s="275">
        <f t="shared" si="7"/>
        <v>400.09499999999997</v>
      </c>
      <c r="I146" s="275">
        <f t="shared" si="8"/>
        <v>955.52099999999996</v>
      </c>
      <c r="J146" s="275">
        <v>61</v>
      </c>
      <c r="K146" s="275">
        <v>515</v>
      </c>
      <c r="L146" s="275">
        <v>175</v>
      </c>
      <c r="M146" s="275">
        <v>739</v>
      </c>
      <c r="N146" s="275">
        <v>588</v>
      </c>
      <c r="O146" s="275"/>
      <c r="P146" s="275"/>
      <c r="Q146" s="276">
        <f t="shared" si="0"/>
        <v>8663.616</v>
      </c>
      <c r="R146" s="277">
        <v>443</v>
      </c>
      <c r="S146" s="282"/>
      <c r="T146" s="282"/>
      <c r="U146" s="282"/>
      <c r="V146" s="282"/>
      <c r="W146" s="279">
        <f t="shared" si="1"/>
        <v>8220.616</v>
      </c>
    </row>
    <row r="147" spans="1:23" s="2" customFormat="1" ht="20.100000000000001" customHeight="1">
      <c r="A147" s="42">
        <f t="shared" si="2"/>
        <v>140</v>
      </c>
      <c r="B147" s="306" t="s">
        <v>1177</v>
      </c>
      <c r="C147" s="306" t="s">
        <v>929</v>
      </c>
      <c r="D147" s="306" t="s">
        <v>831</v>
      </c>
      <c r="E147" s="306" t="s">
        <v>1178</v>
      </c>
      <c r="F147" s="306" t="s">
        <v>288</v>
      </c>
      <c r="G147" s="275">
        <v>104</v>
      </c>
      <c r="H147" s="275">
        <f t="shared" si="7"/>
        <v>7.9559999999999995</v>
      </c>
      <c r="I147" s="275">
        <f t="shared" si="8"/>
        <v>19.000800000000002</v>
      </c>
      <c r="J147" s="275">
        <v>61</v>
      </c>
      <c r="K147" s="275">
        <v>515</v>
      </c>
      <c r="L147" s="275">
        <v>175</v>
      </c>
      <c r="M147" s="275">
        <v>739</v>
      </c>
      <c r="N147" s="275">
        <v>588</v>
      </c>
      <c r="O147" s="275"/>
      <c r="P147" s="275"/>
      <c r="Q147" s="276">
        <f t="shared" si="0"/>
        <v>2208.9567999999999</v>
      </c>
      <c r="R147" s="277">
        <v>443</v>
      </c>
      <c r="S147" s="282"/>
      <c r="T147" s="282"/>
      <c r="U147" s="282"/>
      <c r="V147" s="282"/>
      <c r="W147" s="279">
        <f t="shared" si="1"/>
        <v>1765.9567999999999</v>
      </c>
    </row>
    <row r="148" spans="1:23" s="2" customFormat="1" ht="20.100000000000001" customHeight="1">
      <c r="A148" s="42">
        <f t="shared" si="2"/>
        <v>141</v>
      </c>
      <c r="B148" s="306" t="s">
        <v>1179</v>
      </c>
      <c r="C148" s="306" t="s">
        <v>1180</v>
      </c>
      <c r="D148" s="306" t="s">
        <v>831</v>
      </c>
      <c r="E148" s="306" t="s">
        <v>1181</v>
      </c>
      <c r="F148" s="306" t="s">
        <v>1117</v>
      </c>
      <c r="G148" s="275">
        <v>8602.25</v>
      </c>
      <c r="H148" s="275">
        <f t="shared" si="7"/>
        <v>658.07212500000003</v>
      </c>
      <c r="I148" s="275">
        <f t="shared" si="8"/>
        <v>1571.631075</v>
      </c>
      <c r="J148" s="275">
        <v>61</v>
      </c>
      <c r="K148" s="275">
        <v>515</v>
      </c>
      <c r="L148" s="275">
        <v>175</v>
      </c>
      <c r="M148" s="275">
        <v>739</v>
      </c>
      <c r="N148" s="275">
        <v>588</v>
      </c>
      <c r="O148" s="275"/>
      <c r="P148" s="275"/>
      <c r="Q148" s="276">
        <f t="shared" si="0"/>
        <v>12909.9532</v>
      </c>
      <c r="R148" s="277">
        <v>443</v>
      </c>
      <c r="S148" s="282"/>
      <c r="T148" s="282"/>
      <c r="U148" s="282"/>
      <c r="V148" s="282"/>
      <c r="W148" s="279">
        <f t="shared" si="1"/>
        <v>12466.9532</v>
      </c>
    </row>
    <row r="149" spans="1:23" s="2" customFormat="1" ht="20.100000000000001" customHeight="1">
      <c r="A149" s="42">
        <f t="shared" si="2"/>
        <v>142</v>
      </c>
      <c r="B149" s="306" t="s">
        <v>1182</v>
      </c>
      <c r="C149" s="306" t="s">
        <v>551</v>
      </c>
      <c r="D149" s="306" t="s">
        <v>831</v>
      </c>
      <c r="E149" s="306" t="s">
        <v>1183</v>
      </c>
      <c r="F149" s="306" t="s">
        <v>264</v>
      </c>
      <c r="G149" s="275">
        <v>5067.5</v>
      </c>
      <c r="H149" s="275">
        <f t="shared" si="7"/>
        <v>387.66374999999999</v>
      </c>
      <c r="I149" s="275">
        <f t="shared" si="8"/>
        <v>925.83225000000004</v>
      </c>
      <c r="J149" s="275">
        <v>61</v>
      </c>
      <c r="K149" s="275">
        <v>515</v>
      </c>
      <c r="L149" s="275">
        <v>175</v>
      </c>
      <c r="M149" s="275">
        <v>739</v>
      </c>
      <c r="N149" s="275">
        <v>588</v>
      </c>
      <c r="O149" s="275"/>
      <c r="P149" s="275"/>
      <c r="Q149" s="276">
        <f t="shared" si="0"/>
        <v>8458.9959999999992</v>
      </c>
      <c r="R149" s="277">
        <v>443</v>
      </c>
      <c r="S149" s="282"/>
      <c r="T149" s="282"/>
      <c r="U149" s="282"/>
      <c r="V149" s="282"/>
      <c r="W149" s="279">
        <f t="shared" si="1"/>
        <v>8015.9959999999992</v>
      </c>
    </row>
    <row r="150" spans="1:23" s="2" customFormat="1" ht="20.100000000000001" customHeight="1">
      <c r="A150" s="42">
        <f t="shared" si="2"/>
        <v>143</v>
      </c>
      <c r="B150" s="306" t="s">
        <v>1184</v>
      </c>
      <c r="C150" s="306" t="s">
        <v>343</v>
      </c>
      <c r="D150" s="306" t="s">
        <v>831</v>
      </c>
      <c r="E150" s="306" t="s">
        <v>1185</v>
      </c>
      <c r="F150" s="306" t="s">
        <v>281</v>
      </c>
      <c r="G150" s="275">
        <v>8311</v>
      </c>
      <c r="H150" s="275">
        <f t="shared" si="7"/>
        <v>635.79150000000004</v>
      </c>
      <c r="I150" s="275">
        <f t="shared" si="8"/>
        <v>1518.4196999999999</v>
      </c>
      <c r="J150" s="275">
        <v>61</v>
      </c>
      <c r="K150" s="275">
        <v>515</v>
      </c>
      <c r="L150" s="275">
        <v>175</v>
      </c>
      <c r="M150" s="275">
        <v>739</v>
      </c>
      <c r="N150" s="275">
        <v>588</v>
      </c>
      <c r="O150" s="275"/>
      <c r="P150" s="275"/>
      <c r="Q150" s="276">
        <f t="shared" si="0"/>
        <v>12543.2112</v>
      </c>
      <c r="R150" s="277">
        <v>443</v>
      </c>
      <c r="S150" s="282"/>
      <c r="T150" s="282"/>
      <c r="U150" s="282"/>
      <c r="V150" s="282"/>
      <c r="W150" s="279">
        <f t="shared" si="1"/>
        <v>12100.2112</v>
      </c>
    </row>
    <row r="151" spans="1:23" s="2" customFormat="1" ht="20.100000000000001" customHeight="1">
      <c r="A151" s="42">
        <f t="shared" si="2"/>
        <v>144</v>
      </c>
      <c r="B151" s="306" t="s">
        <v>1186</v>
      </c>
      <c r="C151" s="306" t="s">
        <v>1187</v>
      </c>
      <c r="D151" s="306" t="s">
        <v>831</v>
      </c>
      <c r="E151" s="306" t="s">
        <v>1188</v>
      </c>
      <c r="F151" s="306" t="s">
        <v>288</v>
      </c>
      <c r="G151" s="275">
        <v>6953.41</v>
      </c>
      <c r="H151" s="275">
        <f t="shared" si="7"/>
        <v>531.93586500000004</v>
      </c>
      <c r="I151" s="275">
        <f t="shared" si="8"/>
        <v>1270.388007</v>
      </c>
      <c r="J151" s="275">
        <v>61</v>
      </c>
      <c r="K151" s="275">
        <v>515</v>
      </c>
      <c r="L151" s="275">
        <v>175</v>
      </c>
      <c r="M151" s="275">
        <v>739</v>
      </c>
      <c r="N151" s="275">
        <v>588</v>
      </c>
      <c r="O151" s="275"/>
      <c r="P151" s="275"/>
      <c r="Q151" s="276">
        <f t="shared" si="0"/>
        <v>10833.733872000001</v>
      </c>
      <c r="R151" s="277">
        <v>443</v>
      </c>
      <c r="S151" s="282"/>
      <c r="T151" s="282"/>
      <c r="U151" s="282"/>
      <c r="V151" s="282"/>
      <c r="W151" s="279">
        <f t="shared" si="1"/>
        <v>10390.733872000001</v>
      </c>
    </row>
    <row r="152" spans="1:23" s="2" customFormat="1" ht="20.100000000000001" customHeight="1">
      <c r="A152" s="42">
        <f t="shared" si="2"/>
        <v>145</v>
      </c>
      <c r="B152" s="306" t="s">
        <v>1189</v>
      </c>
      <c r="C152" s="306" t="s">
        <v>1190</v>
      </c>
      <c r="D152" s="306" t="s">
        <v>831</v>
      </c>
      <c r="E152" s="306" t="s">
        <v>1191</v>
      </c>
      <c r="F152" s="306" t="s">
        <v>237</v>
      </c>
      <c r="G152" s="275">
        <v>6336.63</v>
      </c>
      <c r="H152" s="275">
        <f t="shared" si="7"/>
        <v>484.75219499999997</v>
      </c>
      <c r="I152" s="275">
        <f t="shared" si="8"/>
        <v>1157.702301</v>
      </c>
      <c r="J152" s="275">
        <v>61</v>
      </c>
      <c r="K152" s="275">
        <v>515</v>
      </c>
      <c r="L152" s="275">
        <v>175</v>
      </c>
      <c r="M152" s="275">
        <v>739</v>
      </c>
      <c r="N152" s="275">
        <v>588</v>
      </c>
      <c r="O152" s="275"/>
      <c r="P152" s="275"/>
      <c r="Q152" s="276">
        <f t="shared" si="0"/>
        <v>10057.084495999999</v>
      </c>
      <c r="R152" s="277">
        <v>443</v>
      </c>
      <c r="S152" s="282"/>
      <c r="T152" s="282"/>
      <c r="U152" s="282"/>
      <c r="V152" s="282"/>
      <c r="W152" s="279">
        <f t="shared" si="1"/>
        <v>9614.0844959999995</v>
      </c>
    </row>
    <row r="153" spans="1:23" s="2" customFormat="1" ht="20.100000000000001" customHeight="1">
      <c r="A153" s="42">
        <f t="shared" si="2"/>
        <v>146</v>
      </c>
      <c r="B153" s="306" t="s">
        <v>1192</v>
      </c>
      <c r="C153" s="306" t="s">
        <v>1193</v>
      </c>
      <c r="D153" s="306" t="s">
        <v>831</v>
      </c>
      <c r="E153" s="306" t="s">
        <v>1194</v>
      </c>
      <c r="F153" s="306" t="s">
        <v>237</v>
      </c>
      <c r="G153" s="275">
        <v>5492.52</v>
      </c>
      <c r="H153" s="275">
        <f t="shared" si="7"/>
        <v>420.17778000000004</v>
      </c>
      <c r="I153" s="275">
        <f t="shared" si="8"/>
        <v>1003.4834040000001</v>
      </c>
      <c r="J153" s="275">
        <v>61</v>
      </c>
      <c r="K153" s="275">
        <v>515</v>
      </c>
      <c r="L153" s="275">
        <v>175</v>
      </c>
      <c r="M153" s="275">
        <v>739</v>
      </c>
      <c r="N153" s="275">
        <v>588</v>
      </c>
      <c r="O153" s="275"/>
      <c r="P153" s="275"/>
      <c r="Q153" s="276">
        <f t="shared" si="0"/>
        <v>8994.1811840000009</v>
      </c>
      <c r="R153" s="277">
        <v>443</v>
      </c>
      <c r="S153" s="282"/>
      <c r="T153" s="282"/>
      <c r="U153" s="282"/>
      <c r="V153" s="282"/>
      <c r="W153" s="279">
        <f t="shared" si="1"/>
        <v>8551.1811840000009</v>
      </c>
    </row>
    <row r="154" spans="1:23" s="2" customFormat="1" ht="20.100000000000001" customHeight="1">
      <c r="A154" s="42">
        <f t="shared" si="2"/>
        <v>147</v>
      </c>
      <c r="B154" s="306" t="s">
        <v>1195</v>
      </c>
      <c r="C154" s="306" t="s">
        <v>1196</v>
      </c>
      <c r="D154" s="306" t="s">
        <v>831</v>
      </c>
      <c r="E154" s="306" t="s">
        <v>1197</v>
      </c>
      <c r="F154" s="306" t="s">
        <v>288</v>
      </c>
      <c r="G154" s="275">
        <v>5116</v>
      </c>
      <c r="H154" s="275">
        <f t="shared" si="7"/>
        <v>391.37399999999997</v>
      </c>
      <c r="I154" s="275">
        <f t="shared" si="8"/>
        <v>934.69320000000005</v>
      </c>
      <c r="J154" s="275">
        <v>61</v>
      </c>
      <c r="K154" s="275">
        <v>515</v>
      </c>
      <c r="L154" s="275">
        <v>175</v>
      </c>
      <c r="M154" s="275">
        <v>739</v>
      </c>
      <c r="N154" s="275">
        <v>588</v>
      </c>
      <c r="O154" s="275"/>
      <c r="P154" s="275"/>
      <c r="Q154" s="276">
        <f t="shared" si="0"/>
        <v>8520.0671999999995</v>
      </c>
      <c r="R154" s="277">
        <v>443</v>
      </c>
      <c r="S154" s="282"/>
      <c r="T154" s="282"/>
      <c r="U154" s="282"/>
      <c r="V154" s="282"/>
      <c r="W154" s="279">
        <f t="shared" si="1"/>
        <v>8077.0671999999995</v>
      </c>
    </row>
    <row r="155" spans="1:23" s="2" customFormat="1" ht="20.100000000000001" customHeight="1">
      <c r="A155" s="42">
        <f t="shared" si="2"/>
        <v>148</v>
      </c>
      <c r="B155" s="306" t="s">
        <v>1198</v>
      </c>
      <c r="C155" s="306" t="s">
        <v>1199</v>
      </c>
      <c r="D155" s="306" t="s">
        <v>831</v>
      </c>
      <c r="E155" s="306" t="s">
        <v>1200</v>
      </c>
      <c r="F155" s="306" t="s">
        <v>241</v>
      </c>
      <c r="G155" s="275">
        <v>9767.5</v>
      </c>
      <c r="H155" s="275">
        <f t="shared" si="7"/>
        <v>747.21375</v>
      </c>
      <c r="I155" s="275">
        <f t="shared" si="8"/>
        <v>1784.52225</v>
      </c>
      <c r="J155" s="275">
        <v>61</v>
      </c>
      <c r="K155" s="275">
        <v>515</v>
      </c>
      <c r="L155" s="275">
        <v>175</v>
      </c>
      <c r="M155" s="275">
        <v>739</v>
      </c>
      <c r="N155" s="275">
        <v>588</v>
      </c>
      <c r="O155" s="275"/>
      <c r="P155" s="275"/>
      <c r="Q155" s="276">
        <f t="shared" si="0"/>
        <v>14377.236000000001</v>
      </c>
      <c r="R155" s="277">
        <v>443</v>
      </c>
      <c r="S155" s="282"/>
      <c r="T155" s="282"/>
      <c r="U155" s="282"/>
      <c r="V155" s="282"/>
      <c r="W155" s="279">
        <f t="shared" si="1"/>
        <v>13934.236000000001</v>
      </c>
    </row>
    <row r="156" spans="1:23" s="2" customFormat="1" ht="20.100000000000001" customHeight="1">
      <c r="A156" s="42">
        <f t="shared" si="2"/>
        <v>149</v>
      </c>
      <c r="B156" s="306" t="s">
        <v>1201</v>
      </c>
      <c r="C156" s="306" t="s">
        <v>1202</v>
      </c>
      <c r="D156" s="306" t="s">
        <v>831</v>
      </c>
      <c r="E156" s="306" t="s">
        <v>1203</v>
      </c>
      <c r="F156" s="306" t="s">
        <v>288</v>
      </c>
      <c r="G156" s="275">
        <v>5511.89</v>
      </c>
      <c r="H156" s="275">
        <f t="shared" si="7"/>
        <v>421.65958499999999</v>
      </c>
      <c r="I156" s="275">
        <f t="shared" si="8"/>
        <v>1007.0223030000001</v>
      </c>
      <c r="J156" s="275">
        <v>61</v>
      </c>
      <c r="K156" s="275">
        <v>515</v>
      </c>
      <c r="L156" s="275">
        <v>175</v>
      </c>
      <c r="M156" s="275">
        <v>739</v>
      </c>
      <c r="N156" s="275">
        <v>588</v>
      </c>
      <c r="O156" s="275"/>
      <c r="P156" s="275"/>
      <c r="Q156" s="276">
        <f t="shared" si="0"/>
        <v>9018.5718880000004</v>
      </c>
      <c r="R156" s="277">
        <v>443</v>
      </c>
      <c r="S156" s="282"/>
      <c r="T156" s="282"/>
      <c r="U156" s="282"/>
      <c r="V156" s="282"/>
      <c r="W156" s="279">
        <f t="shared" si="1"/>
        <v>8575.5718880000004</v>
      </c>
    </row>
    <row r="157" spans="1:23" s="2" customFormat="1" ht="20.100000000000001" customHeight="1">
      <c r="A157" s="42">
        <f t="shared" si="2"/>
        <v>150</v>
      </c>
      <c r="B157" s="306" t="s">
        <v>680</v>
      </c>
      <c r="C157" s="306" t="s">
        <v>691</v>
      </c>
      <c r="D157" s="306" t="s">
        <v>831</v>
      </c>
      <c r="E157" s="306" t="s">
        <v>1204</v>
      </c>
      <c r="F157" s="306" t="s">
        <v>526</v>
      </c>
      <c r="G157" s="275">
        <v>8538.48</v>
      </c>
      <c r="H157" s="275">
        <f t="shared" si="7"/>
        <v>653.19371999999998</v>
      </c>
      <c r="I157" s="275">
        <f t="shared" si="8"/>
        <v>1559.980296</v>
      </c>
      <c r="J157" s="275">
        <v>61</v>
      </c>
      <c r="K157" s="275">
        <v>515</v>
      </c>
      <c r="L157" s="275">
        <v>175</v>
      </c>
      <c r="M157" s="275">
        <v>739</v>
      </c>
      <c r="N157" s="275">
        <v>588</v>
      </c>
      <c r="O157" s="275"/>
      <c r="P157" s="275"/>
      <c r="Q157" s="276">
        <f t="shared" si="0"/>
        <v>12829.654015999999</v>
      </c>
      <c r="R157" s="277">
        <v>443</v>
      </c>
      <c r="S157" s="282"/>
      <c r="T157" s="282"/>
      <c r="U157" s="282"/>
      <c r="V157" s="282"/>
      <c r="W157" s="279">
        <f t="shared" si="1"/>
        <v>12386.654015999999</v>
      </c>
    </row>
    <row r="158" spans="1:23" s="2" customFormat="1" ht="20.100000000000001" customHeight="1">
      <c r="A158" s="42">
        <f t="shared" si="2"/>
        <v>151</v>
      </c>
      <c r="B158" s="306" t="s">
        <v>680</v>
      </c>
      <c r="C158" s="306" t="s">
        <v>896</v>
      </c>
      <c r="D158" s="306" t="s">
        <v>831</v>
      </c>
      <c r="E158" s="306" t="s">
        <v>1205</v>
      </c>
      <c r="F158" s="306" t="s">
        <v>288</v>
      </c>
      <c r="G158" s="275">
        <v>6435.5</v>
      </c>
      <c r="H158" s="275">
        <f t="shared" si="7"/>
        <v>492.31574999999998</v>
      </c>
      <c r="I158" s="275">
        <f t="shared" si="8"/>
        <v>1175.76585</v>
      </c>
      <c r="J158" s="275">
        <v>61</v>
      </c>
      <c r="K158" s="275">
        <v>515</v>
      </c>
      <c r="L158" s="275">
        <v>175</v>
      </c>
      <c r="M158" s="275">
        <v>739</v>
      </c>
      <c r="N158" s="275">
        <v>588</v>
      </c>
      <c r="O158" s="275"/>
      <c r="P158" s="275"/>
      <c r="Q158" s="276">
        <f t="shared" si="0"/>
        <v>10181.5816</v>
      </c>
      <c r="R158" s="277">
        <v>443</v>
      </c>
      <c r="S158" s="282"/>
      <c r="T158" s="282"/>
      <c r="U158" s="282"/>
      <c r="V158" s="282"/>
      <c r="W158" s="279">
        <f t="shared" si="1"/>
        <v>9738.5815999999995</v>
      </c>
    </row>
    <row r="159" spans="1:23" s="2" customFormat="1" ht="20.100000000000001" customHeight="1">
      <c r="A159" s="42">
        <f t="shared" si="2"/>
        <v>152</v>
      </c>
      <c r="B159" s="306" t="s">
        <v>1206</v>
      </c>
      <c r="C159" s="306" t="s">
        <v>799</v>
      </c>
      <c r="D159" s="306" t="s">
        <v>831</v>
      </c>
      <c r="E159" s="306" t="s">
        <v>1207</v>
      </c>
      <c r="F159" s="306" t="s">
        <v>268</v>
      </c>
      <c r="G159" s="275">
        <v>5919.63</v>
      </c>
      <c r="H159" s="275">
        <f t="shared" si="7"/>
        <v>452.85169500000001</v>
      </c>
      <c r="I159" s="275">
        <f t="shared" si="8"/>
        <v>1081.5164010000001</v>
      </c>
      <c r="J159" s="275">
        <v>61</v>
      </c>
      <c r="K159" s="275">
        <v>515</v>
      </c>
      <c r="L159" s="275">
        <v>175</v>
      </c>
      <c r="M159" s="275">
        <v>739</v>
      </c>
      <c r="N159" s="275">
        <v>588</v>
      </c>
      <c r="O159" s="275"/>
      <c r="P159" s="275"/>
      <c r="Q159" s="276">
        <f t="shared" si="0"/>
        <v>9531.9980959999994</v>
      </c>
      <c r="R159" s="277">
        <v>443</v>
      </c>
      <c r="S159" s="282"/>
      <c r="T159" s="282"/>
      <c r="U159" s="282"/>
      <c r="V159" s="282"/>
      <c r="W159" s="279">
        <f t="shared" si="1"/>
        <v>9088.9980959999994</v>
      </c>
    </row>
    <row r="160" spans="1:23" s="2" customFormat="1" ht="20.100000000000001" customHeight="1">
      <c r="A160" s="42">
        <f t="shared" si="2"/>
        <v>153</v>
      </c>
      <c r="B160" s="306" t="s">
        <v>1208</v>
      </c>
      <c r="C160" s="306" t="s">
        <v>1209</v>
      </c>
      <c r="D160" s="306" t="s">
        <v>831</v>
      </c>
      <c r="E160" s="306" t="s">
        <v>1210</v>
      </c>
      <c r="F160" s="306" t="s">
        <v>526</v>
      </c>
      <c r="G160" s="275">
        <v>6270</v>
      </c>
      <c r="H160" s="275">
        <f t="shared" si="7"/>
        <v>479.65499999999997</v>
      </c>
      <c r="I160" s="275">
        <f t="shared" si="8"/>
        <v>1145.529</v>
      </c>
      <c r="J160" s="275">
        <v>61</v>
      </c>
      <c r="K160" s="275">
        <v>515</v>
      </c>
      <c r="L160" s="275">
        <v>175</v>
      </c>
      <c r="M160" s="275">
        <v>739</v>
      </c>
      <c r="N160" s="275">
        <v>588</v>
      </c>
      <c r="O160" s="275"/>
      <c r="P160" s="275"/>
      <c r="Q160" s="276">
        <f t="shared" si="0"/>
        <v>9973.1839999999993</v>
      </c>
      <c r="R160" s="277">
        <v>443</v>
      </c>
      <c r="S160" s="282"/>
      <c r="T160" s="282"/>
      <c r="U160" s="282"/>
      <c r="V160" s="282"/>
      <c r="W160" s="279">
        <f t="shared" si="1"/>
        <v>9530.1839999999993</v>
      </c>
    </row>
    <row r="161" spans="1:23" s="2" customFormat="1" ht="20.100000000000001" customHeight="1">
      <c r="A161" s="42">
        <f t="shared" si="2"/>
        <v>154</v>
      </c>
      <c r="B161" s="306" t="s">
        <v>1208</v>
      </c>
      <c r="C161" s="306" t="s">
        <v>1211</v>
      </c>
      <c r="D161" s="306" t="s">
        <v>831</v>
      </c>
      <c r="E161" s="306" t="s">
        <v>1212</v>
      </c>
      <c r="F161" s="306" t="s">
        <v>237</v>
      </c>
      <c r="G161" s="275">
        <v>5472.35</v>
      </c>
      <c r="H161" s="275">
        <f t="shared" si="7"/>
        <v>418.63477500000005</v>
      </c>
      <c r="I161" s="275">
        <f t="shared" si="8"/>
        <v>999.79834500000004</v>
      </c>
      <c r="J161" s="275">
        <v>61</v>
      </c>
      <c r="K161" s="275">
        <v>515</v>
      </c>
      <c r="L161" s="275">
        <v>175</v>
      </c>
      <c r="M161" s="275">
        <v>739</v>
      </c>
      <c r="N161" s="275">
        <v>588</v>
      </c>
      <c r="O161" s="275"/>
      <c r="P161" s="275"/>
      <c r="Q161" s="276">
        <f t="shared" si="0"/>
        <v>8968.7831200000001</v>
      </c>
      <c r="R161" s="277">
        <v>443</v>
      </c>
      <c r="S161" s="282"/>
      <c r="T161" s="282"/>
      <c r="U161" s="282"/>
      <c r="V161" s="282"/>
      <c r="W161" s="279">
        <f t="shared" si="1"/>
        <v>8525.7831200000001</v>
      </c>
    </row>
    <row r="162" spans="1:23" s="2" customFormat="1" ht="20.100000000000001" customHeight="1">
      <c r="A162" s="42">
        <f t="shared" si="2"/>
        <v>155</v>
      </c>
      <c r="B162" s="306" t="s">
        <v>1213</v>
      </c>
      <c r="C162" s="306" t="s">
        <v>691</v>
      </c>
      <c r="D162" s="306" t="s">
        <v>831</v>
      </c>
      <c r="E162" s="306" t="s">
        <v>1214</v>
      </c>
      <c r="F162" s="306" t="s">
        <v>288</v>
      </c>
      <c r="G162" s="275">
        <v>7570.08</v>
      </c>
      <c r="H162" s="275">
        <f t="shared" si="7"/>
        <v>579.11112000000003</v>
      </c>
      <c r="I162" s="275">
        <f t="shared" si="8"/>
        <v>1383.0536159999999</v>
      </c>
      <c r="J162" s="275">
        <v>61</v>
      </c>
      <c r="K162" s="275">
        <v>515</v>
      </c>
      <c r="L162" s="275">
        <v>175</v>
      </c>
      <c r="M162" s="275">
        <v>739</v>
      </c>
      <c r="N162" s="275">
        <v>588</v>
      </c>
      <c r="O162" s="275"/>
      <c r="P162" s="275"/>
      <c r="Q162" s="276">
        <f t="shared" si="0"/>
        <v>11610.244735999999</v>
      </c>
      <c r="R162" s="277">
        <v>443</v>
      </c>
      <c r="S162" s="282"/>
      <c r="T162" s="282"/>
      <c r="U162" s="282"/>
      <c r="V162" s="282"/>
      <c r="W162" s="279">
        <f t="shared" si="1"/>
        <v>11167.244735999999</v>
      </c>
    </row>
    <row r="163" spans="1:23" s="2" customFormat="1" ht="20.100000000000001" customHeight="1">
      <c r="A163" s="42">
        <f t="shared" si="2"/>
        <v>156</v>
      </c>
      <c r="B163" s="306" t="s">
        <v>1215</v>
      </c>
      <c r="C163" s="306" t="s">
        <v>255</v>
      </c>
      <c r="D163" s="306" t="s">
        <v>831</v>
      </c>
      <c r="E163" s="306" t="s">
        <v>1216</v>
      </c>
      <c r="F163" s="306" t="s">
        <v>281</v>
      </c>
      <c r="G163" s="275">
        <v>6984.5</v>
      </c>
      <c r="H163" s="275">
        <f t="shared" si="7"/>
        <v>534.31425000000002</v>
      </c>
      <c r="I163" s="275">
        <f t="shared" si="8"/>
        <v>1276.0681500000001</v>
      </c>
      <c r="J163" s="275">
        <v>61</v>
      </c>
      <c r="K163" s="275">
        <v>515</v>
      </c>
      <c r="L163" s="275">
        <v>175</v>
      </c>
      <c r="M163" s="275">
        <v>739</v>
      </c>
      <c r="N163" s="275">
        <v>588</v>
      </c>
      <c r="O163" s="275"/>
      <c r="P163" s="275"/>
      <c r="Q163" s="276">
        <f t="shared" si="0"/>
        <v>10872.8824</v>
      </c>
      <c r="R163" s="277">
        <v>443</v>
      </c>
      <c r="S163" s="282"/>
      <c r="T163" s="282"/>
      <c r="U163" s="282"/>
      <c r="V163" s="282"/>
      <c r="W163" s="279">
        <f t="shared" si="1"/>
        <v>10429.8824</v>
      </c>
    </row>
    <row r="164" spans="1:23" s="2" customFormat="1" ht="20.100000000000001" customHeight="1">
      <c r="A164" s="42">
        <f t="shared" si="2"/>
        <v>157</v>
      </c>
      <c r="B164" s="306" t="s">
        <v>1217</v>
      </c>
      <c r="C164" s="306" t="s">
        <v>1218</v>
      </c>
      <c r="D164" s="306" t="s">
        <v>831</v>
      </c>
      <c r="E164" s="306" t="s">
        <v>1219</v>
      </c>
      <c r="F164" s="306" t="s">
        <v>288</v>
      </c>
      <c r="G164" s="275">
        <v>6909.5</v>
      </c>
      <c r="H164" s="275">
        <f t="shared" si="7"/>
        <v>528.57674999999995</v>
      </c>
      <c r="I164" s="275">
        <f t="shared" si="8"/>
        <v>1262.36565</v>
      </c>
      <c r="J164" s="275">
        <v>61</v>
      </c>
      <c r="K164" s="275">
        <v>515</v>
      </c>
      <c r="L164" s="275">
        <v>175</v>
      </c>
      <c r="M164" s="275">
        <v>739</v>
      </c>
      <c r="N164" s="275">
        <v>588</v>
      </c>
      <c r="O164" s="275"/>
      <c r="P164" s="275"/>
      <c r="Q164" s="276">
        <f t="shared" si="0"/>
        <v>10778.4424</v>
      </c>
      <c r="R164" s="277">
        <v>443</v>
      </c>
      <c r="S164" s="282"/>
      <c r="T164" s="282"/>
      <c r="U164" s="282"/>
      <c r="V164" s="282"/>
      <c r="W164" s="279">
        <f t="shared" si="1"/>
        <v>10335.4424</v>
      </c>
    </row>
    <row r="165" spans="1:23" s="2" customFormat="1" ht="20.100000000000001" customHeight="1">
      <c r="A165" s="42">
        <f t="shared" si="2"/>
        <v>158</v>
      </c>
      <c r="B165" s="306" t="s">
        <v>1220</v>
      </c>
      <c r="C165" s="306" t="s">
        <v>1221</v>
      </c>
      <c r="D165" s="306" t="s">
        <v>831</v>
      </c>
      <c r="E165" s="306" t="s">
        <v>1222</v>
      </c>
      <c r="F165" s="306" t="s">
        <v>288</v>
      </c>
      <c r="G165" s="275">
        <v>1832</v>
      </c>
      <c r="H165" s="275">
        <f t="shared" si="7"/>
        <v>140.148</v>
      </c>
      <c r="I165" s="275">
        <f t="shared" si="8"/>
        <v>334.70640000000003</v>
      </c>
      <c r="J165" s="275">
        <v>61</v>
      </c>
      <c r="K165" s="275">
        <v>515</v>
      </c>
      <c r="L165" s="275">
        <v>175</v>
      </c>
      <c r="M165" s="275">
        <v>739</v>
      </c>
      <c r="N165" s="275">
        <v>588</v>
      </c>
      <c r="O165" s="275"/>
      <c r="P165" s="275"/>
      <c r="Q165" s="276">
        <f t="shared" si="0"/>
        <v>4384.8544000000002</v>
      </c>
      <c r="R165" s="277">
        <v>443</v>
      </c>
      <c r="S165" s="282"/>
      <c r="T165" s="282"/>
      <c r="U165" s="282"/>
      <c r="V165" s="282"/>
      <c r="W165" s="279">
        <f t="shared" si="1"/>
        <v>3941.8544000000002</v>
      </c>
    </row>
    <row r="166" spans="1:23" s="2" customFormat="1" ht="20.100000000000001" customHeight="1">
      <c r="A166" s="42">
        <f t="shared" si="2"/>
        <v>159</v>
      </c>
      <c r="B166" s="306" t="s">
        <v>1223</v>
      </c>
      <c r="C166" s="306" t="s">
        <v>593</v>
      </c>
      <c r="D166" s="306" t="s">
        <v>831</v>
      </c>
      <c r="E166" s="306" t="s">
        <v>1224</v>
      </c>
      <c r="F166" s="306" t="s">
        <v>264</v>
      </c>
      <c r="G166" s="275">
        <v>8450</v>
      </c>
      <c r="H166" s="275">
        <f t="shared" si="7"/>
        <v>646.42499999999995</v>
      </c>
      <c r="I166" s="275">
        <f t="shared" si="8"/>
        <v>1543.8150000000001</v>
      </c>
      <c r="J166" s="275">
        <v>61</v>
      </c>
      <c r="K166" s="275">
        <v>515</v>
      </c>
      <c r="L166" s="275">
        <v>175</v>
      </c>
      <c r="M166" s="275">
        <v>739</v>
      </c>
      <c r="N166" s="275">
        <v>588</v>
      </c>
      <c r="O166" s="275"/>
      <c r="P166" s="275"/>
      <c r="Q166" s="276">
        <f t="shared" si="0"/>
        <v>12718.24</v>
      </c>
      <c r="R166" s="277">
        <v>443</v>
      </c>
      <c r="S166" s="282"/>
      <c r="T166" s="282"/>
      <c r="U166" s="282"/>
      <c r="V166" s="282"/>
      <c r="W166" s="279">
        <f t="shared" si="1"/>
        <v>12275.24</v>
      </c>
    </row>
    <row r="167" spans="1:23" s="2" customFormat="1" ht="20.100000000000001" customHeight="1">
      <c r="A167" s="42">
        <f t="shared" si="2"/>
        <v>160</v>
      </c>
      <c r="B167" s="306" t="s">
        <v>1225</v>
      </c>
      <c r="C167" s="306" t="s">
        <v>1226</v>
      </c>
      <c r="D167" s="306" t="s">
        <v>831</v>
      </c>
      <c r="E167" s="306" t="s">
        <v>1227</v>
      </c>
      <c r="F167" s="306" t="s">
        <v>288</v>
      </c>
      <c r="G167" s="275">
        <v>8929.5</v>
      </c>
      <c r="H167" s="275">
        <f t="shared" si="7"/>
        <v>683.10675000000003</v>
      </c>
      <c r="I167" s="275">
        <f t="shared" si="8"/>
        <v>1631.41965</v>
      </c>
      <c r="J167" s="275">
        <v>61</v>
      </c>
      <c r="K167" s="275">
        <v>515</v>
      </c>
      <c r="L167" s="275">
        <v>175</v>
      </c>
      <c r="M167" s="275">
        <v>739</v>
      </c>
      <c r="N167" s="275">
        <v>588</v>
      </c>
      <c r="O167" s="275"/>
      <c r="P167" s="275"/>
      <c r="Q167" s="276">
        <f t="shared" si="0"/>
        <v>13322.026400000001</v>
      </c>
      <c r="R167" s="277">
        <v>443</v>
      </c>
      <c r="S167" s="282"/>
      <c r="T167" s="282"/>
      <c r="U167" s="282"/>
      <c r="V167" s="282"/>
      <c r="W167" s="279">
        <f t="shared" si="1"/>
        <v>12879.026400000001</v>
      </c>
    </row>
    <row r="168" spans="1:23" s="2" customFormat="1" ht="20.100000000000001" customHeight="1">
      <c r="A168" s="42">
        <f t="shared" si="2"/>
        <v>161</v>
      </c>
      <c r="B168" s="306" t="s">
        <v>1228</v>
      </c>
      <c r="C168" s="306" t="s">
        <v>1229</v>
      </c>
      <c r="D168" s="306" t="s">
        <v>831</v>
      </c>
      <c r="E168" s="306" t="s">
        <v>1230</v>
      </c>
      <c r="F168" s="306" t="s">
        <v>241</v>
      </c>
      <c r="G168" s="275">
        <v>8698.49</v>
      </c>
      <c r="H168" s="275">
        <f t="shared" si="7"/>
        <v>665.434485</v>
      </c>
      <c r="I168" s="275">
        <f t="shared" si="8"/>
        <v>1589.214123</v>
      </c>
      <c r="J168" s="275">
        <v>61</v>
      </c>
      <c r="K168" s="275">
        <v>515</v>
      </c>
      <c r="L168" s="275">
        <v>175</v>
      </c>
      <c r="M168" s="275">
        <v>739</v>
      </c>
      <c r="N168" s="275">
        <v>588</v>
      </c>
      <c r="O168" s="275"/>
      <c r="P168" s="275"/>
      <c r="Q168" s="276">
        <f t="shared" si="0"/>
        <v>13031.138607999999</v>
      </c>
      <c r="R168" s="277">
        <v>443</v>
      </c>
      <c r="S168" s="282"/>
      <c r="T168" s="282"/>
      <c r="U168" s="282"/>
      <c r="V168" s="282"/>
      <c r="W168" s="279">
        <f t="shared" si="1"/>
        <v>12588.138607999999</v>
      </c>
    </row>
    <row r="169" spans="1:23" s="2" customFormat="1" ht="20.100000000000001" customHeight="1">
      <c r="A169" s="42">
        <f t="shared" si="2"/>
        <v>162</v>
      </c>
      <c r="B169" s="306" t="s">
        <v>1231</v>
      </c>
      <c r="C169" s="306" t="s">
        <v>1232</v>
      </c>
      <c r="D169" s="306" t="s">
        <v>831</v>
      </c>
      <c r="E169" s="306" t="s">
        <v>1233</v>
      </c>
      <c r="F169" s="306" t="s">
        <v>526</v>
      </c>
      <c r="G169" s="275">
        <v>8307.7199999999993</v>
      </c>
      <c r="H169" s="275">
        <f t="shared" si="7"/>
        <v>635.54057999999998</v>
      </c>
      <c r="I169" s="275">
        <f t="shared" si="8"/>
        <v>1517.820444</v>
      </c>
      <c r="J169" s="275">
        <v>61</v>
      </c>
      <c r="K169" s="275">
        <v>515</v>
      </c>
      <c r="L169" s="275">
        <v>175</v>
      </c>
      <c r="M169" s="275">
        <v>739</v>
      </c>
      <c r="N169" s="275">
        <v>588</v>
      </c>
      <c r="O169" s="275"/>
      <c r="P169" s="275"/>
      <c r="Q169" s="276">
        <f t="shared" si="0"/>
        <v>12539.081023999999</v>
      </c>
      <c r="R169" s="277">
        <v>443</v>
      </c>
      <c r="S169" s="282"/>
      <c r="T169" s="282"/>
      <c r="U169" s="282"/>
      <c r="V169" s="282"/>
      <c r="W169" s="279">
        <f t="shared" si="1"/>
        <v>12096.081023999999</v>
      </c>
    </row>
    <row r="170" spans="1:23" s="2" customFormat="1" ht="20.100000000000001" customHeight="1">
      <c r="A170" s="42">
        <f t="shared" si="2"/>
        <v>163</v>
      </c>
      <c r="B170" s="306" t="s">
        <v>1234</v>
      </c>
      <c r="C170" s="306" t="s">
        <v>733</v>
      </c>
      <c r="D170" s="306" t="s">
        <v>831</v>
      </c>
      <c r="E170" s="306" t="s">
        <v>1235</v>
      </c>
      <c r="F170" s="306" t="s">
        <v>264</v>
      </c>
      <c r="G170" s="275">
        <v>6240</v>
      </c>
      <c r="H170" s="275">
        <f t="shared" si="7"/>
        <v>477.36</v>
      </c>
      <c r="I170" s="275">
        <f t="shared" si="8"/>
        <v>1140.048</v>
      </c>
      <c r="J170" s="275">
        <v>61</v>
      </c>
      <c r="K170" s="275">
        <v>515</v>
      </c>
      <c r="L170" s="275">
        <v>175</v>
      </c>
      <c r="M170" s="275">
        <v>739</v>
      </c>
      <c r="N170" s="275">
        <v>588</v>
      </c>
      <c r="O170" s="275"/>
      <c r="P170" s="275"/>
      <c r="Q170" s="276">
        <f t="shared" si="0"/>
        <v>9935.4079999999994</v>
      </c>
      <c r="R170" s="277">
        <v>443</v>
      </c>
      <c r="S170" s="282"/>
      <c r="T170" s="282"/>
      <c r="U170" s="282"/>
      <c r="V170" s="282"/>
      <c r="W170" s="279">
        <f t="shared" si="1"/>
        <v>9492.4079999999994</v>
      </c>
    </row>
    <row r="171" spans="1:23" s="2" customFormat="1" ht="20.100000000000001" customHeight="1">
      <c r="A171" s="42">
        <f t="shared" si="2"/>
        <v>164</v>
      </c>
      <c r="B171" s="306" t="s">
        <v>1236</v>
      </c>
      <c r="C171" s="306" t="s">
        <v>1237</v>
      </c>
      <c r="D171" s="306" t="s">
        <v>831</v>
      </c>
      <c r="E171" s="306" t="s">
        <v>1238</v>
      </c>
      <c r="F171" s="306" t="s">
        <v>237</v>
      </c>
      <c r="G171" s="275">
        <v>5220</v>
      </c>
      <c r="H171" s="275">
        <f t="shared" si="7"/>
        <v>399.33</v>
      </c>
      <c r="I171" s="275">
        <f t="shared" si="8"/>
        <v>953.69399999999996</v>
      </c>
      <c r="J171" s="275">
        <v>61</v>
      </c>
      <c r="K171" s="275">
        <v>515</v>
      </c>
      <c r="L171" s="275">
        <v>175</v>
      </c>
      <c r="M171" s="275">
        <v>739</v>
      </c>
      <c r="N171" s="275">
        <v>588</v>
      </c>
      <c r="O171" s="275"/>
      <c r="P171" s="275"/>
      <c r="Q171" s="276">
        <f t="shared" si="0"/>
        <v>8651.0239999999994</v>
      </c>
      <c r="R171" s="277">
        <v>443</v>
      </c>
      <c r="S171" s="282"/>
      <c r="T171" s="282"/>
      <c r="U171" s="282"/>
      <c r="V171" s="282"/>
      <c r="W171" s="279">
        <f t="shared" si="1"/>
        <v>8208.0239999999994</v>
      </c>
    </row>
    <row r="172" spans="1:23" s="2" customFormat="1" ht="20.100000000000001" customHeight="1">
      <c r="A172" s="42">
        <f t="shared" si="2"/>
        <v>165</v>
      </c>
      <c r="B172" s="306" t="s">
        <v>1239</v>
      </c>
      <c r="C172" s="306" t="s">
        <v>1240</v>
      </c>
      <c r="D172" s="306" t="s">
        <v>831</v>
      </c>
      <c r="E172" s="306" t="s">
        <v>1241</v>
      </c>
      <c r="F172" s="306" t="s">
        <v>281</v>
      </c>
      <c r="G172" s="275">
        <v>5443.75</v>
      </c>
      <c r="H172" s="275">
        <f t="shared" si="7"/>
        <v>416.44687499999998</v>
      </c>
      <c r="I172" s="275">
        <f t="shared" si="8"/>
        <v>994.573125</v>
      </c>
      <c r="J172" s="275">
        <v>61</v>
      </c>
      <c r="K172" s="275">
        <v>515</v>
      </c>
      <c r="L172" s="275">
        <v>175</v>
      </c>
      <c r="M172" s="275">
        <v>739</v>
      </c>
      <c r="N172" s="275">
        <v>588</v>
      </c>
      <c r="O172" s="275"/>
      <c r="P172" s="275"/>
      <c r="Q172" s="276">
        <f t="shared" si="0"/>
        <v>8932.77</v>
      </c>
      <c r="R172" s="277">
        <v>443</v>
      </c>
      <c r="S172" s="282"/>
      <c r="T172" s="282"/>
      <c r="U172" s="282"/>
      <c r="V172" s="282"/>
      <c r="W172" s="279">
        <f t="shared" si="1"/>
        <v>8489.77</v>
      </c>
    </row>
    <row r="173" spans="1:23" s="2" customFormat="1" ht="20.100000000000001" customHeight="1">
      <c r="A173" s="42">
        <f t="shared" si="2"/>
        <v>166</v>
      </c>
      <c r="B173" s="306" t="s">
        <v>1242</v>
      </c>
      <c r="C173" s="306" t="s">
        <v>613</v>
      </c>
      <c r="D173" s="306" t="s">
        <v>831</v>
      </c>
      <c r="E173" s="306" t="s">
        <v>1243</v>
      </c>
      <c r="F173" s="306" t="s">
        <v>260</v>
      </c>
      <c r="G173" s="275">
        <v>8706.26</v>
      </c>
      <c r="H173" s="275">
        <f t="shared" si="7"/>
        <v>666.02889000000005</v>
      </c>
      <c r="I173" s="275">
        <f t="shared" si="8"/>
        <v>1590.6337020000001</v>
      </c>
      <c r="J173" s="275">
        <v>61</v>
      </c>
      <c r="K173" s="275">
        <v>515</v>
      </c>
      <c r="L173" s="275">
        <v>175</v>
      </c>
      <c r="M173" s="275">
        <v>739</v>
      </c>
      <c r="N173" s="275">
        <v>588</v>
      </c>
      <c r="O173" s="275"/>
      <c r="P173" s="275"/>
      <c r="Q173" s="276">
        <f t="shared" si="0"/>
        <v>13040.922591999999</v>
      </c>
      <c r="R173" s="277">
        <v>443</v>
      </c>
      <c r="S173" s="282"/>
      <c r="T173" s="282"/>
      <c r="U173" s="282"/>
      <c r="V173" s="282"/>
      <c r="W173" s="279">
        <f t="shared" si="1"/>
        <v>12597.922591999999</v>
      </c>
    </row>
    <row r="174" spans="1:23" s="2" customFormat="1" ht="20.100000000000001" customHeight="1">
      <c r="A174" s="42">
        <f t="shared" si="2"/>
        <v>167</v>
      </c>
      <c r="B174" s="306" t="s">
        <v>1244</v>
      </c>
      <c r="C174" s="306" t="s">
        <v>1245</v>
      </c>
      <c r="D174" s="306" t="s">
        <v>831</v>
      </c>
      <c r="E174" s="306" t="s">
        <v>1246</v>
      </c>
      <c r="F174" s="306" t="s">
        <v>237</v>
      </c>
      <c r="G174" s="275">
        <v>6032</v>
      </c>
      <c r="H174" s="275">
        <f t="shared" si="7"/>
        <v>461.44799999999998</v>
      </c>
      <c r="I174" s="275">
        <f t="shared" si="8"/>
        <v>1102.0463999999999</v>
      </c>
      <c r="J174" s="275">
        <v>61</v>
      </c>
      <c r="K174" s="275">
        <v>515</v>
      </c>
      <c r="L174" s="275">
        <v>175</v>
      </c>
      <c r="M174" s="275">
        <v>739</v>
      </c>
      <c r="N174" s="275">
        <v>588</v>
      </c>
      <c r="O174" s="275"/>
      <c r="P174" s="275"/>
      <c r="Q174" s="276">
        <f t="shared" si="0"/>
        <v>9673.4943999999996</v>
      </c>
      <c r="R174" s="277">
        <v>443</v>
      </c>
      <c r="S174" s="282"/>
      <c r="T174" s="282"/>
      <c r="U174" s="282"/>
      <c r="V174" s="282"/>
      <c r="W174" s="279">
        <f t="shared" si="1"/>
        <v>9230.4943999999996</v>
      </c>
    </row>
    <row r="175" spans="1:23" s="2" customFormat="1" ht="20.100000000000001" customHeight="1">
      <c r="A175" s="42">
        <f t="shared" si="2"/>
        <v>168</v>
      </c>
      <c r="B175" s="306" t="s">
        <v>1247</v>
      </c>
      <c r="C175" s="306" t="s">
        <v>1248</v>
      </c>
      <c r="D175" s="306" t="s">
        <v>831</v>
      </c>
      <c r="E175" s="306" t="s">
        <v>1249</v>
      </c>
      <c r="F175" s="306" t="s">
        <v>526</v>
      </c>
      <c r="G175" s="275">
        <v>10023.5</v>
      </c>
      <c r="H175" s="275">
        <f t="shared" si="7"/>
        <v>766.79774999999995</v>
      </c>
      <c r="I175" s="275">
        <f t="shared" si="8"/>
        <v>1831.2934500000001</v>
      </c>
      <c r="J175" s="275">
        <v>61</v>
      </c>
      <c r="K175" s="275">
        <v>515</v>
      </c>
      <c r="L175" s="275">
        <v>175</v>
      </c>
      <c r="M175" s="275">
        <v>739</v>
      </c>
      <c r="N175" s="275">
        <v>588</v>
      </c>
      <c r="O175" s="275"/>
      <c r="P175" s="275"/>
      <c r="Q175" s="276">
        <f t="shared" si="0"/>
        <v>14699.591199999999</v>
      </c>
      <c r="R175" s="277">
        <v>443</v>
      </c>
      <c r="S175" s="282"/>
      <c r="T175" s="282"/>
      <c r="U175" s="282"/>
      <c r="V175" s="282"/>
      <c r="W175" s="279">
        <f t="shared" si="1"/>
        <v>14256.591199999999</v>
      </c>
    </row>
    <row r="176" spans="1:23" s="2" customFormat="1" ht="20.100000000000001" customHeight="1">
      <c r="A176" s="42">
        <f t="shared" si="2"/>
        <v>169</v>
      </c>
      <c r="B176" s="306" t="s">
        <v>1250</v>
      </c>
      <c r="C176" s="306" t="s">
        <v>733</v>
      </c>
      <c r="D176" s="306" t="s">
        <v>831</v>
      </c>
      <c r="E176" s="306" t="s">
        <v>1251</v>
      </c>
      <c r="F176" s="306" t="s">
        <v>288</v>
      </c>
      <c r="G176" s="275">
        <v>6980</v>
      </c>
      <c r="H176" s="275">
        <f t="shared" si="7"/>
        <v>533.97</v>
      </c>
      <c r="I176" s="275">
        <f t="shared" si="8"/>
        <v>1275.2460000000001</v>
      </c>
      <c r="J176" s="275">
        <v>61</v>
      </c>
      <c r="K176" s="275">
        <v>515</v>
      </c>
      <c r="L176" s="275">
        <v>175</v>
      </c>
      <c r="M176" s="275">
        <v>739</v>
      </c>
      <c r="N176" s="275">
        <v>588</v>
      </c>
      <c r="O176" s="275"/>
      <c r="P176" s="275"/>
      <c r="Q176" s="276">
        <f t="shared" si="0"/>
        <v>10867.216</v>
      </c>
      <c r="R176" s="277">
        <v>443</v>
      </c>
      <c r="S176" s="282"/>
      <c r="T176" s="282"/>
      <c r="U176" s="282"/>
      <c r="V176" s="282"/>
      <c r="W176" s="279">
        <f t="shared" si="1"/>
        <v>10424.216</v>
      </c>
    </row>
    <row r="177" spans="1:23" s="2" customFormat="1" ht="20.100000000000001" customHeight="1">
      <c r="A177" s="42">
        <f t="shared" si="2"/>
        <v>170</v>
      </c>
      <c r="B177" s="306" t="s">
        <v>1250</v>
      </c>
      <c r="C177" s="306" t="s">
        <v>1252</v>
      </c>
      <c r="D177" s="306" t="s">
        <v>831</v>
      </c>
      <c r="E177" s="306" t="s">
        <v>1253</v>
      </c>
      <c r="F177" s="306" t="s">
        <v>288</v>
      </c>
      <c r="G177" s="275">
        <v>6300</v>
      </c>
      <c r="H177" s="275">
        <f t="shared" si="7"/>
        <v>481.95</v>
      </c>
      <c r="I177" s="275">
        <f t="shared" si="8"/>
        <v>1151.01</v>
      </c>
      <c r="J177" s="275">
        <v>61</v>
      </c>
      <c r="K177" s="275">
        <v>515</v>
      </c>
      <c r="L177" s="275">
        <v>175</v>
      </c>
      <c r="M177" s="275">
        <v>739</v>
      </c>
      <c r="N177" s="275">
        <v>588</v>
      </c>
      <c r="O177" s="275"/>
      <c r="P177" s="275"/>
      <c r="Q177" s="276">
        <f t="shared" si="0"/>
        <v>10010.959999999999</v>
      </c>
      <c r="R177" s="277">
        <v>443</v>
      </c>
      <c r="S177" s="282"/>
      <c r="T177" s="282"/>
      <c r="U177" s="282"/>
      <c r="V177" s="282"/>
      <c r="W177" s="279">
        <f t="shared" si="1"/>
        <v>9567.9599999999991</v>
      </c>
    </row>
    <row r="178" spans="1:23" s="2" customFormat="1" ht="20.100000000000001" customHeight="1">
      <c r="A178" s="42">
        <f t="shared" si="2"/>
        <v>171</v>
      </c>
      <c r="B178" s="306" t="s">
        <v>1254</v>
      </c>
      <c r="C178" s="306" t="s">
        <v>835</v>
      </c>
      <c r="D178" s="306" t="s">
        <v>831</v>
      </c>
      <c r="E178" s="306" t="s">
        <v>1255</v>
      </c>
      <c r="F178" s="306" t="s">
        <v>237</v>
      </c>
      <c r="G178" s="275">
        <v>8160</v>
      </c>
      <c r="H178" s="275">
        <f t="shared" si="7"/>
        <v>624.24</v>
      </c>
      <c r="I178" s="275">
        <f t="shared" si="8"/>
        <v>1490.8320000000001</v>
      </c>
      <c r="J178" s="275">
        <v>61</v>
      </c>
      <c r="K178" s="275">
        <v>515</v>
      </c>
      <c r="L178" s="275">
        <v>175</v>
      </c>
      <c r="M178" s="275">
        <v>739</v>
      </c>
      <c r="N178" s="275">
        <v>588</v>
      </c>
      <c r="O178" s="275"/>
      <c r="P178" s="275"/>
      <c r="Q178" s="276">
        <f t="shared" si="0"/>
        <v>12353.072</v>
      </c>
      <c r="R178" s="277">
        <v>443</v>
      </c>
      <c r="S178" s="282"/>
      <c r="T178" s="282"/>
      <c r="U178" s="282"/>
      <c r="V178" s="282"/>
      <c r="W178" s="279">
        <f t="shared" si="1"/>
        <v>11910.072</v>
      </c>
    </row>
    <row r="179" spans="1:23" s="2" customFormat="1" ht="20.100000000000001" customHeight="1">
      <c r="A179" s="42">
        <f t="shared" si="2"/>
        <v>172</v>
      </c>
      <c r="B179" s="306" t="s">
        <v>1256</v>
      </c>
      <c r="C179" s="306" t="s">
        <v>1257</v>
      </c>
      <c r="D179" s="306" t="s">
        <v>831</v>
      </c>
      <c r="E179" s="306" t="s">
        <v>1258</v>
      </c>
      <c r="F179" s="306" t="s">
        <v>292</v>
      </c>
      <c r="G179" s="275">
        <v>7260</v>
      </c>
      <c r="H179" s="275">
        <f t="shared" si="7"/>
        <v>555.39</v>
      </c>
      <c r="I179" s="275">
        <f t="shared" si="8"/>
        <v>1326.402</v>
      </c>
      <c r="J179" s="275">
        <v>61</v>
      </c>
      <c r="K179" s="275">
        <v>515</v>
      </c>
      <c r="L179" s="275">
        <v>175</v>
      </c>
      <c r="M179" s="275">
        <v>739</v>
      </c>
      <c r="N179" s="275">
        <v>588</v>
      </c>
      <c r="O179" s="275"/>
      <c r="P179" s="275"/>
      <c r="Q179" s="276">
        <f t="shared" si="0"/>
        <v>11219.792000000001</v>
      </c>
      <c r="R179" s="277">
        <v>443</v>
      </c>
      <c r="S179" s="282"/>
      <c r="T179" s="282"/>
      <c r="U179" s="282"/>
      <c r="V179" s="282"/>
      <c r="W179" s="279">
        <f t="shared" si="1"/>
        <v>10776.792000000001</v>
      </c>
    </row>
    <row r="180" spans="1:23" s="2" customFormat="1" ht="20.100000000000001" customHeight="1">
      <c r="A180" s="42">
        <f t="shared" si="2"/>
        <v>173</v>
      </c>
      <c r="B180" s="306" t="s">
        <v>1259</v>
      </c>
      <c r="C180" s="306" t="s">
        <v>1260</v>
      </c>
      <c r="D180" s="306" t="s">
        <v>831</v>
      </c>
      <c r="E180" s="306" t="s">
        <v>1261</v>
      </c>
      <c r="F180" s="306" t="s">
        <v>1262</v>
      </c>
      <c r="G180" s="275">
        <v>8803.86</v>
      </c>
      <c r="H180" s="275">
        <f t="shared" si="7"/>
        <v>673.49529000000007</v>
      </c>
      <c r="I180" s="275">
        <f t="shared" si="8"/>
        <v>1608.465222</v>
      </c>
      <c r="J180" s="275">
        <v>61</v>
      </c>
      <c r="K180" s="275">
        <v>515</v>
      </c>
      <c r="L180" s="275">
        <v>175</v>
      </c>
      <c r="M180" s="275">
        <v>739</v>
      </c>
      <c r="N180" s="275">
        <v>588</v>
      </c>
      <c r="O180" s="275"/>
      <c r="P180" s="275"/>
      <c r="Q180" s="276">
        <f t="shared" si="0"/>
        <v>13163.820512000002</v>
      </c>
      <c r="R180" s="277">
        <v>443</v>
      </c>
      <c r="S180" s="282"/>
      <c r="T180" s="282"/>
      <c r="U180" s="282"/>
      <c r="V180" s="282"/>
      <c r="W180" s="279">
        <f t="shared" si="1"/>
        <v>12720.820512000002</v>
      </c>
    </row>
    <row r="181" spans="1:23" s="2" customFormat="1" ht="20.100000000000001" customHeight="1">
      <c r="A181" s="42">
        <f t="shared" si="2"/>
        <v>174</v>
      </c>
      <c r="B181" s="306" t="s">
        <v>1263</v>
      </c>
      <c r="C181" s="306" t="s">
        <v>1264</v>
      </c>
      <c r="D181" s="306" t="s">
        <v>831</v>
      </c>
      <c r="E181" s="306" t="s">
        <v>1265</v>
      </c>
      <c r="F181" s="306" t="s">
        <v>237</v>
      </c>
      <c r="G181" s="275">
        <v>8353.8799999999992</v>
      </c>
      <c r="H181" s="275">
        <f t="shared" si="7"/>
        <v>639.07181999999989</v>
      </c>
      <c r="I181" s="275">
        <f t="shared" si="8"/>
        <v>1526.2538759999998</v>
      </c>
      <c r="J181" s="275">
        <v>61</v>
      </c>
      <c r="K181" s="275">
        <v>515</v>
      </c>
      <c r="L181" s="275">
        <v>175</v>
      </c>
      <c r="M181" s="275">
        <v>739</v>
      </c>
      <c r="N181" s="275">
        <v>588</v>
      </c>
      <c r="O181" s="275"/>
      <c r="P181" s="275"/>
      <c r="Q181" s="276">
        <f t="shared" si="0"/>
        <v>12597.205695999997</v>
      </c>
      <c r="R181" s="277">
        <v>443</v>
      </c>
      <c r="S181" s="282"/>
      <c r="T181" s="282"/>
      <c r="U181" s="282"/>
      <c r="V181" s="282"/>
      <c r="W181" s="279">
        <f t="shared" si="1"/>
        <v>12154.205695999997</v>
      </c>
    </row>
    <row r="182" spans="1:23" s="2" customFormat="1" ht="20.100000000000001" customHeight="1">
      <c r="A182" s="42">
        <f t="shared" si="2"/>
        <v>175</v>
      </c>
      <c r="B182" s="306" t="s">
        <v>1266</v>
      </c>
      <c r="C182" s="306" t="s">
        <v>1267</v>
      </c>
      <c r="D182" s="306" t="s">
        <v>831</v>
      </c>
      <c r="E182" s="306" t="s">
        <v>1268</v>
      </c>
      <c r="F182" s="306" t="s">
        <v>1269</v>
      </c>
      <c r="G182" s="275">
        <v>8508</v>
      </c>
      <c r="H182" s="275">
        <f t="shared" si="7"/>
        <v>650.86199999999997</v>
      </c>
      <c r="I182" s="275">
        <f t="shared" si="8"/>
        <v>1554.4115999999999</v>
      </c>
      <c r="J182" s="275">
        <v>61</v>
      </c>
      <c r="K182" s="275">
        <v>515</v>
      </c>
      <c r="L182" s="275">
        <v>175</v>
      </c>
      <c r="M182" s="275">
        <v>739</v>
      </c>
      <c r="N182" s="275">
        <v>588</v>
      </c>
      <c r="O182" s="275"/>
      <c r="P182" s="275"/>
      <c r="Q182" s="276">
        <f t="shared" si="0"/>
        <v>12791.273599999999</v>
      </c>
      <c r="R182" s="277">
        <v>443</v>
      </c>
      <c r="S182" s="282"/>
      <c r="T182" s="282"/>
      <c r="U182" s="282"/>
      <c r="V182" s="282"/>
      <c r="W182" s="279">
        <f t="shared" si="1"/>
        <v>12348.273599999999</v>
      </c>
    </row>
    <row r="183" spans="1:23" s="2" customFormat="1" ht="20.100000000000001" customHeight="1">
      <c r="A183" s="42">
        <f t="shared" si="2"/>
        <v>176</v>
      </c>
      <c r="B183" s="306" t="s">
        <v>1270</v>
      </c>
      <c r="C183" s="306" t="s">
        <v>1271</v>
      </c>
      <c r="D183" s="306" t="s">
        <v>831</v>
      </c>
      <c r="E183" s="306" t="s">
        <v>1272</v>
      </c>
      <c r="F183" s="306" t="s">
        <v>526</v>
      </c>
      <c r="G183" s="275">
        <v>7946.14</v>
      </c>
      <c r="H183" s="275">
        <f t="shared" si="7"/>
        <v>607.87971000000005</v>
      </c>
      <c r="I183" s="275">
        <f t="shared" si="8"/>
        <v>1451.7597780000001</v>
      </c>
      <c r="J183" s="275">
        <v>61</v>
      </c>
      <c r="K183" s="275">
        <v>515</v>
      </c>
      <c r="L183" s="275">
        <v>175</v>
      </c>
      <c r="M183" s="275">
        <v>739</v>
      </c>
      <c r="N183" s="275">
        <v>588</v>
      </c>
      <c r="O183" s="275"/>
      <c r="P183" s="275"/>
      <c r="Q183" s="276">
        <f t="shared" si="0"/>
        <v>12083.779488</v>
      </c>
      <c r="R183" s="277">
        <v>443</v>
      </c>
      <c r="S183" s="282"/>
      <c r="T183" s="282"/>
      <c r="U183" s="282"/>
      <c r="V183" s="282"/>
      <c r="W183" s="279">
        <f t="shared" si="1"/>
        <v>11640.779488</v>
      </c>
    </row>
    <row r="184" spans="1:23" s="2" customFormat="1" ht="20.100000000000001" customHeight="1">
      <c r="A184" s="42">
        <f t="shared" si="2"/>
        <v>177</v>
      </c>
      <c r="B184" s="306" t="s">
        <v>1273</v>
      </c>
      <c r="C184" s="306" t="s">
        <v>1274</v>
      </c>
      <c r="D184" s="306" t="s">
        <v>831</v>
      </c>
      <c r="E184" s="306" t="s">
        <v>1275</v>
      </c>
      <c r="F184" s="306" t="s">
        <v>264</v>
      </c>
      <c r="G184" s="275">
        <v>3861.79</v>
      </c>
      <c r="H184" s="275">
        <f t="shared" si="7"/>
        <v>295.42693500000001</v>
      </c>
      <c r="I184" s="275">
        <f t="shared" si="8"/>
        <v>705.54903300000001</v>
      </c>
      <c r="J184" s="275">
        <v>61</v>
      </c>
      <c r="K184" s="275">
        <v>515</v>
      </c>
      <c r="L184" s="275">
        <v>175</v>
      </c>
      <c r="M184" s="275">
        <v>739</v>
      </c>
      <c r="N184" s="275">
        <v>588</v>
      </c>
      <c r="O184" s="275"/>
      <c r="P184" s="275"/>
      <c r="Q184" s="276">
        <f t="shared" si="0"/>
        <v>6940.7659680000006</v>
      </c>
      <c r="R184" s="277">
        <v>443</v>
      </c>
      <c r="S184" s="282"/>
      <c r="T184" s="282"/>
      <c r="U184" s="282"/>
      <c r="V184" s="282"/>
      <c r="W184" s="279">
        <f t="shared" si="1"/>
        <v>6497.7659680000006</v>
      </c>
    </row>
    <row r="185" spans="1:23" s="2" customFormat="1" ht="20.100000000000001" customHeight="1">
      <c r="A185" s="42">
        <f t="shared" si="2"/>
        <v>178</v>
      </c>
      <c r="B185" s="306" t="s">
        <v>294</v>
      </c>
      <c r="C185" s="306" t="s">
        <v>458</v>
      </c>
      <c r="D185" s="306" t="s">
        <v>831</v>
      </c>
      <c r="E185" s="306" t="s">
        <v>1276</v>
      </c>
      <c r="F185" s="306" t="s">
        <v>241</v>
      </c>
      <c r="G185" s="275">
        <v>7742.52</v>
      </c>
      <c r="H185" s="275">
        <f t="shared" si="7"/>
        <v>592.30277999999998</v>
      </c>
      <c r="I185" s="275">
        <f t="shared" si="8"/>
        <v>1414.5584040000001</v>
      </c>
      <c r="J185" s="275">
        <v>61</v>
      </c>
      <c r="K185" s="275">
        <v>515</v>
      </c>
      <c r="L185" s="275">
        <v>175</v>
      </c>
      <c r="M185" s="275">
        <v>739</v>
      </c>
      <c r="N185" s="275">
        <v>588</v>
      </c>
      <c r="O185" s="275"/>
      <c r="P185" s="275"/>
      <c r="Q185" s="276">
        <f t="shared" si="0"/>
        <v>11827.381184</v>
      </c>
      <c r="R185" s="277">
        <v>443</v>
      </c>
      <c r="S185" s="282"/>
      <c r="T185" s="282"/>
      <c r="U185" s="282"/>
      <c r="V185" s="282"/>
      <c r="W185" s="279">
        <f t="shared" si="1"/>
        <v>11384.381184</v>
      </c>
    </row>
    <row r="186" spans="1:23" s="2" customFormat="1" ht="20.100000000000001" customHeight="1">
      <c r="A186" s="42">
        <f t="shared" si="2"/>
        <v>179</v>
      </c>
      <c r="B186" s="306" t="s">
        <v>294</v>
      </c>
      <c r="C186" s="306" t="s">
        <v>1277</v>
      </c>
      <c r="D186" s="306" t="s">
        <v>831</v>
      </c>
      <c r="E186" s="306" t="s">
        <v>1278</v>
      </c>
      <c r="F186" s="306" t="s">
        <v>237</v>
      </c>
      <c r="G186" s="275">
        <v>4337.66</v>
      </c>
      <c r="H186" s="275">
        <f t="shared" si="7"/>
        <v>331.83098999999999</v>
      </c>
      <c r="I186" s="275">
        <f t="shared" si="8"/>
        <v>792.49048199999993</v>
      </c>
      <c r="J186" s="275">
        <v>61</v>
      </c>
      <c r="K186" s="275">
        <v>515</v>
      </c>
      <c r="L186" s="275">
        <v>175</v>
      </c>
      <c r="M186" s="275">
        <v>739</v>
      </c>
      <c r="N186" s="275">
        <v>588</v>
      </c>
      <c r="O186" s="275"/>
      <c r="P186" s="275"/>
      <c r="Q186" s="276">
        <f t="shared" si="0"/>
        <v>7539.9814720000004</v>
      </c>
      <c r="R186" s="277">
        <v>443</v>
      </c>
      <c r="S186" s="282"/>
      <c r="T186" s="282"/>
      <c r="U186" s="282"/>
      <c r="V186" s="282"/>
      <c r="W186" s="279">
        <f t="shared" si="1"/>
        <v>7096.9814720000004</v>
      </c>
    </row>
    <row r="187" spans="1:23" s="2" customFormat="1" ht="20.100000000000001" customHeight="1">
      <c r="A187" s="42">
        <f t="shared" si="2"/>
        <v>180</v>
      </c>
      <c r="B187" s="306" t="s">
        <v>1279</v>
      </c>
      <c r="C187" s="306" t="s">
        <v>343</v>
      </c>
      <c r="D187" s="306" t="s">
        <v>831</v>
      </c>
      <c r="E187" s="306" t="s">
        <v>1280</v>
      </c>
      <c r="F187" s="306" t="s">
        <v>288</v>
      </c>
      <c r="G187" s="275">
        <v>7185.75</v>
      </c>
      <c r="H187" s="275">
        <f t="shared" si="7"/>
        <v>549.70987500000001</v>
      </c>
      <c r="I187" s="275">
        <f t="shared" si="8"/>
        <v>1312.8365249999999</v>
      </c>
      <c r="J187" s="275">
        <v>61</v>
      </c>
      <c r="K187" s="275">
        <v>515</v>
      </c>
      <c r="L187" s="275">
        <v>175</v>
      </c>
      <c r="M187" s="275">
        <v>739</v>
      </c>
      <c r="N187" s="275">
        <v>588</v>
      </c>
      <c r="O187" s="275"/>
      <c r="P187" s="275"/>
      <c r="Q187" s="276">
        <f t="shared" si="0"/>
        <v>11126.296400000001</v>
      </c>
      <c r="R187" s="277">
        <v>443</v>
      </c>
      <c r="S187" s="282"/>
      <c r="T187" s="282"/>
      <c r="U187" s="282"/>
      <c r="V187" s="282"/>
      <c r="W187" s="279">
        <f t="shared" si="1"/>
        <v>10683.296400000001</v>
      </c>
    </row>
    <row r="188" spans="1:23" s="2" customFormat="1" ht="20.100000000000001" customHeight="1">
      <c r="A188" s="42">
        <f t="shared" si="2"/>
        <v>181</v>
      </c>
      <c r="B188" s="306" t="s">
        <v>1281</v>
      </c>
      <c r="C188" s="306" t="s">
        <v>1282</v>
      </c>
      <c r="D188" s="306" t="s">
        <v>831</v>
      </c>
      <c r="E188" s="306" t="s">
        <v>1283</v>
      </c>
      <c r="F188" s="306" t="s">
        <v>288</v>
      </c>
      <c r="G188" s="275">
        <v>10063.1</v>
      </c>
      <c r="H188" s="275">
        <f t="shared" si="7"/>
        <v>769.82714999999996</v>
      </c>
      <c r="I188" s="275">
        <f t="shared" si="8"/>
        <v>1838.52837</v>
      </c>
      <c r="J188" s="275">
        <v>61</v>
      </c>
      <c r="K188" s="275">
        <v>515</v>
      </c>
      <c r="L188" s="275">
        <v>175</v>
      </c>
      <c r="M188" s="275">
        <v>739</v>
      </c>
      <c r="N188" s="275">
        <v>588</v>
      </c>
      <c r="O188" s="275"/>
      <c r="P188" s="275"/>
      <c r="Q188" s="276">
        <f t="shared" si="0"/>
        <v>14749.45552</v>
      </c>
      <c r="R188" s="277">
        <v>443</v>
      </c>
      <c r="S188" s="282"/>
      <c r="T188" s="282"/>
      <c r="U188" s="282"/>
      <c r="V188" s="282"/>
      <c r="W188" s="279">
        <f t="shared" si="1"/>
        <v>14306.45552</v>
      </c>
    </row>
    <row r="189" spans="1:23" s="2" customFormat="1" ht="20.100000000000001" customHeight="1">
      <c r="A189" s="42">
        <f t="shared" si="2"/>
        <v>182</v>
      </c>
      <c r="B189" s="306" t="s">
        <v>1284</v>
      </c>
      <c r="C189" s="306" t="s">
        <v>1285</v>
      </c>
      <c r="D189" s="306" t="s">
        <v>831</v>
      </c>
      <c r="E189" s="306" t="s">
        <v>1286</v>
      </c>
      <c r="F189" s="306" t="s">
        <v>288</v>
      </c>
      <c r="G189" s="275">
        <v>261.5</v>
      </c>
      <c r="H189" s="275">
        <f t="shared" si="7"/>
        <v>20.004750000000001</v>
      </c>
      <c r="I189" s="275">
        <f t="shared" si="8"/>
        <v>47.776049999999998</v>
      </c>
      <c r="J189" s="275">
        <v>61</v>
      </c>
      <c r="K189" s="275">
        <v>515</v>
      </c>
      <c r="L189" s="275">
        <v>175</v>
      </c>
      <c r="M189" s="275">
        <v>739</v>
      </c>
      <c r="N189" s="275">
        <v>588</v>
      </c>
      <c r="O189" s="275"/>
      <c r="P189" s="275"/>
      <c r="Q189" s="276">
        <f t="shared" si="0"/>
        <v>2407.2808</v>
      </c>
      <c r="R189" s="277">
        <v>443</v>
      </c>
      <c r="S189" s="282"/>
      <c r="T189" s="282"/>
      <c r="U189" s="282"/>
      <c r="V189" s="282"/>
      <c r="W189" s="279">
        <f t="shared" si="1"/>
        <v>1964.2808</v>
      </c>
    </row>
    <row r="190" spans="1:23" s="2" customFormat="1" ht="20.100000000000001" customHeight="1">
      <c r="A190" s="42">
        <f t="shared" si="2"/>
        <v>183</v>
      </c>
      <c r="B190" s="306" t="s">
        <v>1287</v>
      </c>
      <c r="C190" s="306" t="s">
        <v>1288</v>
      </c>
      <c r="D190" s="306" t="s">
        <v>831</v>
      </c>
      <c r="E190" s="306" t="s">
        <v>1289</v>
      </c>
      <c r="F190" s="306" t="s">
        <v>288</v>
      </c>
      <c r="G190" s="275">
        <v>7230</v>
      </c>
      <c r="H190" s="275">
        <f t="shared" si="7"/>
        <v>553.09500000000003</v>
      </c>
      <c r="I190" s="275">
        <f t="shared" si="8"/>
        <v>1320.921</v>
      </c>
      <c r="J190" s="275">
        <v>61</v>
      </c>
      <c r="K190" s="275">
        <v>515</v>
      </c>
      <c r="L190" s="275">
        <v>175</v>
      </c>
      <c r="M190" s="275">
        <v>739</v>
      </c>
      <c r="N190" s="275">
        <v>588</v>
      </c>
      <c r="O190" s="275"/>
      <c r="P190" s="275"/>
      <c r="Q190" s="276">
        <f t="shared" si="0"/>
        <v>11182.016</v>
      </c>
      <c r="R190" s="277">
        <v>443</v>
      </c>
      <c r="S190" s="282"/>
      <c r="T190" s="282"/>
      <c r="U190" s="282"/>
      <c r="V190" s="282"/>
      <c r="W190" s="279">
        <f t="shared" si="1"/>
        <v>10739.016</v>
      </c>
    </row>
    <row r="191" spans="1:23" s="2" customFormat="1" ht="20.100000000000001" customHeight="1">
      <c r="A191" s="42">
        <f t="shared" si="2"/>
        <v>184</v>
      </c>
      <c r="B191" s="306" t="s">
        <v>1290</v>
      </c>
      <c r="C191" s="306" t="s">
        <v>329</v>
      </c>
      <c r="D191" s="306" t="s">
        <v>831</v>
      </c>
      <c r="E191" s="306" t="s">
        <v>1291</v>
      </c>
      <c r="F191" s="306" t="s">
        <v>288</v>
      </c>
      <c r="G191" s="275">
        <v>8925</v>
      </c>
      <c r="H191" s="275">
        <f t="shared" si="7"/>
        <v>682.76249999999993</v>
      </c>
      <c r="I191" s="275">
        <f t="shared" si="8"/>
        <v>1630.5975000000001</v>
      </c>
      <c r="J191" s="275">
        <v>61</v>
      </c>
      <c r="K191" s="275">
        <v>515</v>
      </c>
      <c r="L191" s="275">
        <v>175</v>
      </c>
      <c r="M191" s="275">
        <v>739</v>
      </c>
      <c r="N191" s="275">
        <v>588</v>
      </c>
      <c r="O191" s="275"/>
      <c r="P191" s="275"/>
      <c r="Q191" s="276">
        <f t="shared" si="0"/>
        <v>13316.36</v>
      </c>
      <c r="R191" s="277">
        <v>443</v>
      </c>
      <c r="S191" s="282"/>
      <c r="T191" s="282"/>
      <c r="U191" s="282"/>
      <c r="V191" s="282"/>
      <c r="W191" s="279">
        <f t="shared" si="1"/>
        <v>12873.36</v>
      </c>
    </row>
    <row r="192" spans="1:23" s="2" customFormat="1" ht="20.100000000000001" customHeight="1">
      <c r="A192" s="42">
        <f t="shared" si="2"/>
        <v>185</v>
      </c>
      <c r="B192" s="306" t="s">
        <v>1292</v>
      </c>
      <c r="C192" s="306" t="s">
        <v>1293</v>
      </c>
      <c r="D192" s="306" t="s">
        <v>831</v>
      </c>
      <c r="E192" s="306" t="s">
        <v>1294</v>
      </c>
      <c r="F192" s="306" t="s">
        <v>241</v>
      </c>
      <c r="G192" s="275">
        <v>6889.88</v>
      </c>
      <c r="H192" s="275">
        <f t="shared" si="7"/>
        <v>527.07582000000002</v>
      </c>
      <c r="I192" s="275">
        <f t="shared" si="8"/>
        <v>1258.781076</v>
      </c>
      <c r="J192" s="275">
        <v>61</v>
      </c>
      <c r="K192" s="275">
        <v>515</v>
      </c>
      <c r="L192" s="275">
        <v>175</v>
      </c>
      <c r="M192" s="275">
        <v>739</v>
      </c>
      <c r="N192" s="275">
        <v>588</v>
      </c>
      <c r="O192" s="275"/>
      <c r="P192" s="275"/>
      <c r="Q192" s="276">
        <f t="shared" si="0"/>
        <v>10753.736896</v>
      </c>
      <c r="R192" s="277">
        <v>443</v>
      </c>
      <c r="S192" s="282"/>
      <c r="T192" s="282"/>
      <c r="U192" s="282"/>
      <c r="V192" s="282"/>
      <c r="W192" s="279">
        <f t="shared" si="1"/>
        <v>10310.736896</v>
      </c>
    </row>
    <row r="193" spans="1:23" s="2" customFormat="1" ht="20.100000000000001" customHeight="1">
      <c r="A193" s="42">
        <f t="shared" si="2"/>
        <v>186</v>
      </c>
      <c r="B193" s="306" t="s">
        <v>345</v>
      </c>
      <c r="C193" s="306" t="s">
        <v>512</v>
      </c>
      <c r="D193" s="306" t="s">
        <v>831</v>
      </c>
      <c r="E193" s="306" t="s">
        <v>1295</v>
      </c>
      <c r="F193" s="306" t="s">
        <v>264</v>
      </c>
      <c r="G193" s="275">
        <v>6295.25</v>
      </c>
      <c r="H193" s="275">
        <f t="shared" si="7"/>
        <v>481.58662499999997</v>
      </c>
      <c r="I193" s="275">
        <f t="shared" si="8"/>
        <v>1150.142175</v>
      </c>
      <c r="J193" s="275">
        <v>61</v>
      </c>
      <c r="K193" s="275">
        <v>515</v>
      </c>
      <c r="L193" s="275">
        <v>175</v>
      </c>
      <c r="M193" s="275">
        <v>739</v>
      </c>
      <c r="N193" s="275">
        <v>588</v>
      </c>
      <c r="O193" s="275"/>
      <c r="P193" s="275"/>
      <c r="Q193" s="276">
        <f t="shared" si="0"/>
        <v>10004.978800000001</v>
      </c>
      <c r="R193" s="277">
        <v>443</v>
      </c>
      <c r="S193" s="282"/>
      <c r="T193" s="282"/>
      <c r="U193" s="282"/>
      <c r="V193" s="282"/>
      <c r="W193" s="279">
        <f t="shared" si="1"/>
        <v>9561.9788000000008</v>
      </c>
    </row>
    <row r="194" spans="1:23" s="2" customFormat="1" ht="20.100000000000001" customHeight="1">
      <c r="A194" s="42">
        <f t="shared" si="2"/>
        <v>187</v>
      </c>
      <c r="B194" s="306" t="s">
        <v>1296</v>
      </c>
      <c r="C194" s="306" t="s">
        <v>1297</v>
      </c>
      <c r="D194" s="306" t="s">
        <v>831</v>
      </c>
      <c r="E194" s="306" t="s">
        <v>1298</v>
      </c>
      <c r="F194" s="306" t="s">
        <v>260</v>
      </c>
      <c r="G194" s="275">
        <v>2080</v>
      </c>
      <c r="H194" s="275">
        <f t="shared" si="7"/>
        <v>159.12</v>
      </c>
      <c r="I194" s="275">
        <f t="shared" si="8"/>
        <v>380.01600000000002</v>
      </c>
      <c r="J194" s="275">
        <v>61</v>
      </c>
      <c r="K194" s="275">
        <v>515</v>
      </c>
      <c r="L194" s="275">
        <v>175</v>
      </c>
      <c r="M194" s="275">
        <v>739</v>
      </c>
      <c r="N194" s="275">
        <v>588</v>
      </c>
      <c r="O194" s="275"/>
      <c r="P194" s="275"/>
      <c r="Q194" s="276">
        <f t="shared" si="0"/>
        <v>4697.1360000000004</v>
      </c>
      <c r="R194" s="277">
        <v>443</v>
      </c>
      <c r="S194" s="282"/>
      <c r="T194" s="282"/>
      <c r="U194" s="282"/>
      <c r="V194" s="282"/>
      <c r="W194" s="279">
        <f t="shared" si="1"/>
        <v>4254.1360000000004</v>
      </c>
    </row>
    <row r="195" spans="1:23" s="2" customFormat="1" ht="20.100000000000001" customHeight="1">
      <c r="A195" s="42">
        <f t="shared" si="2"/>
        <v>188</v>
      </c>
      <c r="B195" s="306" t="s">
        <v>1299</v>
      </c>
      <c r="C195" s="306" t="s">
        <v>813</v>
      </c>
      <c r="D195" s="306" t="s">
        <v>831</v>
      </c>
      <c r="E195" s="306" t="s">
        <v>1300</v>
      </c>
      <c r="F195" s="306" t="s">
        <v>264</v>
      </c>
      <c r="G195" s="275">
        <v>10063.1</v>
      </c>
      <c r="H195" s="275">
        <f t="shared" si="7"/>
        <v>769.82714999999996</v>
      </c>
      <c r="I195" s="275">
        <f t="shared" si="8"/>
        <v>1838.52837</v>
      </c>
      <c r="J195" s="275">
        <v>61</v>
      </c>
      <c r="K195" s="275">
        <v>515</v>
      </c>
      <c r="L195" s="275">
        <v>175</v>
      </c>
      <c r="M195" s="275">
        <v>739</v>
      </c>
      <c r="N195" s="275">
        <v>588</v>
      </c>
      <c r="O195" s="275"/>
      <c r="P195" s="275"/>
      <c r="Q195" s="276">
        <f t="shared" si="0"/>
        <v>14749.45552</v>
      </c>
      <c r="R195" s="277">
        <v>443</v>
      </c>
      <c r="S195" s="282"/>
      <c r="T195" s="282"/>
      <c r="U195" s="282"/>
      <c r="V195" s="282"/>
      <c r="W195" s="279">
        <f t="shared" si="1"/>
        <v>14306.45552</v>
      </c>
    </row>
    <row r="196" spans="1:23" s="2" customFormat="1" ht="20.100000000000001" customHeight="1">
      <c r="A196" s="42">
        <f t="shared" si="2"/>
        <v>189</v>
      </c>
      <c r="B196" s="306" t="s">
        <v>1301</v>
      </c>
      <c r="C196" s="306" t="s">
        <v>1302</v>
      </c>
      <c r="D196" s="306" t="s">
        <v>831</v>
      </c>
      <c r="E196" s="306" t="s">
        <v>1303</v>
      </c>
      <c r="F196" s="306" t="s">
        <v>281</v>
      </c>
      <c r="G196" s="275">
        <v>7807.67</v>
      </c>
      <c r="H196" s="275">
        <f t="shared" si="7"/>
        <v>597.28675499999997</v>
      </c>
      <c r="I196" s="275">
        <f t="shared" si="8"/>
        <v>1426.461309</v>
      </c>
      <c r="J196" s="275">
        <v>61</v>
      </c>
      <c r="K196" s="275">
        <v>515</v>
      </c>
      <c r="L196" s="275">
        <v>175</v>
      </c>
      <c r="M196" s="275">
        <v>739</v>
      </c>
      <c r="N196" s="275">
        <v>588</v>
      </c>
      <c r="O196" s="275"/>
      <c r="P196" s="275"/>
      <c r="Q196" s="276">
        <f t="shared" si="0"/>
        <v>11909.418064</v>
      </c>
      <c r="R196" s="277">
        <v>443</v>
      </c>
      <c r="S196" s="282"/>
      <c r="T196" s="282"/>
      <c r="U196" s="282"/>
      <c r="V196" s="282"/>
      <c r="W196" s="279">
        <f t="shared" si="1"/>
        <v>11466.418064</v>
      </c>
    </row>
    <row r="197" spans="1:23" s="2" customFormat="1" ht="20.100000000000001" customHeight="1">
      <c r="A197" s="42">
        <f t="shared" si="2"/>
        <v>190</v>
      </c>
      <c r="B197" s="306" t="s">
        <v>1304</v>
      </c>
      <c r="C197" s="306" t="s">
        <v>1305</v>
      </c>
      <c r="D197" s="306" t="s">
        <v>831</v>
      </c>
      <c r="E197" s="306" t="s">
        <v>1306</v>
      </c>
      <c r="F197" s="306" t="s">
        <v>260</v>
      </c>
      <c r="G197" s="275">
        <v>9486.14</v>
      </c>
      <c r="H197" s="275">
        <f t="shared" si="7"/>
        <v>725.68970999999999</v>
      </c>
      <c r="I197" s="275">
        <f t="shared" si="8"/>
        <v>1733.1177779999998</v>
      </c>
      <c r="J197" s="275">
        <v>61</v>
      </c>
      <c r="K197" s="275">
        <v>515</v>
      </c>
      <c r="L197" s="275">
        <v>175</v>
      </c>
      <c r="M197" s="275">
        <v>739</v>
      </c>
      <c r="N197" s="275">
        <v>588</v>
      </c>
      <c r="O197" s="275"/>
      <c r="P197" s="275"/>
      <c r="Q197" s="276">
        <f t="shared" si="0"/>
        <v>14022.947488</v>
      </c>
      <c r="R197" s="277">
        <v>443</v>
      </c>
      <c r="S197" s="282"/>
      <c r="T197" s="282"/>
      <c r="U197" s="282"/>
      <c r="V197" s="282"/>
      <c r="W197" s="279">
        <f t="shared" si="1"/>
        <v>13579.947488</v>
      </c>
    </row>
    <row r="198" spans="1:23" s="2" customFormat="1" ht="20.100000000000001" customHeight="1">
      <c r="A198" s="42">
        <f t="shared" si="2"/>
        <v>191</v>
      </c>
      <c r="B198" s="306" t="s">
        <v>1307</v>
      </c>
      <c r="C198" s="306" t="s">
        <v>1308</v>
      </c>
      <c r="D198" s="306" t="s">
        <v>831</v>
      </c>
      <c r="E198" s="306" t="s">
        <v>1309</v>
      </c>
      <c r="F198" s="306" t="s">
        <v>237</v>
      </c>
      <c r="G198" s="275">
        <v>6300</v>
      </c>
      <c r="H198" s="275">
        <f t="shared" si="7"/>
        <v>481.95</v>
      </c>
      <c r="I198" s="275">
        <f t="shared" si="8"/>
        <v>1151.01</v>
      </c>
      <c r="J198" s="275">
        <v>61</v>
      </c>
      <c r="K198" s="275">
        <v>515</v>
      </c>
      <c r="L198" s="275">
        <v>175</v>
      </c>
      <c r="M198" s="275">
        <v>739</v>
      </c>
      <c r="N198" s="275">
        <v>588</v>
      </c>
      <c r="O198" s="275"/>
      <c r="P198" s="275"/>
      <c r="Q198" s="276">
        <f t="shared" si="0"/>
        <v>10010.959999999999</v>
      </c>
      <c r="R198" s="277">
        <v>443</v>
      </c>
      <c r="S198" s="282"/>
      <c r="T198" s="282"/>
      <c r="U198" s="282"/>
      <c r="V198" s="282"/>
      <c r="W198" s="279">
        <f t="shared" si="1"/>
        <v>9567.9599999999991</v>
      </c>
    </row>
    <row r="199" spans="1:23" s="2" customFormat="1" ht="20.100000000000001" customHeight="1">
      <c r="A199" s="42">
        <f t="shared" si="2"/>
        <v>192</v>
      </c>
      <c r="B199" s="306" t="s">
        <v>1310</v>
      </c>
      <c r="C199" s="306" t="s">
        <v>1311</v>
      </c>
      <c r="D199" s="306" t="s">
        <v>831</v>
      </c>
      <c r="E199" s="306" t="s">
        <v>1312</v>
      </c>
      <c r="F199" s="306" t="s">
        <v>237</v>
      </c>
      <c r="G199" s="275">
        <v>9011.25</v>
      </c>
      <c r="H199" s="275">
        <f t="shared" si="7"/>
        <v>689.36062500000003</v>
      </c>
      <c r="I199" s="275">
        <f t="shared" si="8"/>
        <v>1646.3553750000001</v>
      </c>
      <c r="J199" s="275">
        <v>61</v>
      </c>
      <c r="K199" s="275">
        <v>515</v>
      </c>
      <c r="L199" s="275">
        <v>175</v>
      </c>
      <c r="M199" s="275">
        <v>739</v>
      </c>
      <c r="N199" s="275">
        <v>588</v>
      </c>
      <c r="O199" s="275"/>
      <c r="P199" s="275"/>
      <c r="Q199" s="276">
        <f t="shared" si="0"/>
        <v>13424.966</v>
      </c>
      <c r="R199" s="277">
        <v>443</v>
      </c>
      <c r="S199" s="282"/>
      <c r="T199" s="282"/>
      <c r="U199" s="282"/>
      <c r="V199" s="282"/>
      <c r="W199" s="279">
        <f t="shared" si="1"/>
        <v>12981.966</v>
      </c>
    </row>
    <row r="200" spans="1:23" s="2" customFormat="1" ht="20.100000000000001" customHeight="1">
      <c r="A200" s="42">
        <f t="shared" si="2"/>
        <v>193</v>
      </c>
      <c r="B200" s="306" t="s">
        <v>1310</v>
      </c>
      <c r="C200" s="306" t="s">
        <v>1313</v>
      </c>
      <c r="D200" s="306" t="s">
        <v>831</v>
      </c>
      <c r="E200" s="306" t="s">
        <v>1314</v>
      </c>
      <c r="F200" s="306" t="s">
        <v>288</v>
      </c>
      <c r="G200" s="275">
        <v>5595.28</v>
      </c>
      <c r="H200" s="275">
        <f t="shared" si="7"/>
        <v>428.03891999999996</v>
      </c>
      <c r="I200" s="275">
        <f t="shared" si="8"/>
        <v>1022.257656</v>
      </c>
      <c r="J200" s="275">
        <v>61</v>
      </c>
      <c r="K200" s="275">
        <v>515</v>
      </c>
      <c r="L200" s="275">
        <v>175</v>
      </c>
      <c r="M200" s="275">
        <v>739</v>
      </c>
      <c r="N200" s="275">
        <v>588</v>
      </c>
      <c r="O200" s="275"/>
      <c r="P200" s="275"/>
      <c r="Q200" s="276">
        <f t="shared" si="0"/>
        <v>9123.5765759999995</v>
      </c>
      <c r="R200" s="277">
        <v>443</v>
      </c>
      <c r="S200" s="282"/>
      <c r="T200" s="282"/>
      <c r="U200" s="282"/>
      <c r="V200" s="282"/>
      <c r="W200" s="279">
        <f t="shared" si="1"/>
        <v>8680.5765759999995</v>
      </c>
    </row>
    <row r="201" spans="1:23" s="2" customFormat="1" ht="20.100000000000001" customHeight="1">
      <c r="A201" s="42">
        <f t="shared" si="2"/>
        <v>194</v>
      </c>
      <c r="B201" s="306" t="s">
        <v>1315</v>
      </c>
      <c r="C201" s="306" t="s">
        <v>596</v>
      </c>
      <c r="D201" s="306" t="s">
        <v>831</v>
      </c>
      <c r="E201" s="306" t="s">
        <v>1316</v>
      </c>
      <c r="F201" s="306" t="s">
        <v>281</v>
      </c>
      <c r="G201" s="275">
        <v>6107.72</v>
      </c>
      <c r="H201" s="275">
        <f t="shared" ref="H201:H264" si="9">G201*0.0765</f>
        <v>467.24058000000002</v>
      </c>
      <c r="I201" s="275">
        <f t="shared" ref="I201:I264" si="10">G201*0.1827</f>
        <v>1115.8804440000001</v>
      </c>
      <c r="J201" s="275">
        <v>61</v>
      </c>
      <c r="K201" s="275">
        <v>515</v>
      </c>
      <c r="L201" s="275">
        <v>175</v>
      </c>
      <c r="M201" s="275">
        <v>739</v>
      </c>
      <c r="N201" s="275">
        <v>588</v>
      </c>
      <c r="O201" s="275"/>
      <c r="P201" s="275"/>
      <c r="Q201" s="276">
        <f t="shared" si="0"/>
        <v>9768.8410240000012</v>
      </c>
      <c r="R201" s="277">
        <v>443</v>
      </c>
      <c r="S201" s="282"/>
      <c r="T201" s="282"/>
      <c r="U201" s="282"/>
      <c r="V201" s="282"/>
      <c r="W201" s="279">
        <f t="shared" si="1"/>
        <v>9325.8410240000012</v>
      </c>
    </row>
    <row r="202" spans="1:23" s="2" customFormat="1" ht="20.100000000000001" customHeight="1">
      <c r="A202" s="42">
        <f t="shared" si="2"/>
        <v>195</v>
      </c>
      <c r="B202" s="306" t="s">
        <v>1317</v>
      </c>
      <c r="C202" s="306" t="s">
        <v>876</v>
      </c>
      <c r="D202" s="306" t="s">
        <v>831</v>
      </c>
      <c r="E202" s="306" t="s">
        <v>1318</v>
      </c>
      <c r="F202" s="306" t="s">
        <v>237</v>
      </c>
      <c r="G202" s="275">
        <v>6240</v>
      </c>
      <c r="H202" s="275">
        <f t="shared" si="9"/>
        <v>477.36</v>
      </c>
      <c r="I202" s="275">
        <f t="shared" si="10"/>
        <v>1140.048</v>
      </c>
      <c r="J202" s="275">
        <v>61</v>
      </c>
      <c r="K202" s="275">
        <v>515</v>
      </c>
      <c r="L202" s="275">
        <v>175</v>
      </c>
      <c r="M202" s="275">
        <v>739</v>
      </c>
      <c r="N202" s="275">
        <v>588</v>
      </c>
      <c r="O202" s="275"/>
      <c r="P202" s="275"/>
      <c r="Q202" s="276">
        <f t="shared" si="0"/>
        <v>9935.4079999999994</v>
      </c>
      <c r="R202" s="277">
        <v>443</v>
      </c>
      <c r="S202" s="282"/>
      <c r="T202" s="282"/>
      <c r="U202" s="282"/>
      <c r="V202" s="282"/>
      <c r="W202" s="279">
        <f t="shared" si="1"/>
        <v>9492.4079999999994</v>
      </c>
    </row>
    <row r="203" spans="1:23" s="2" customFormat="1" ht="20.100000000000001" customHeight="1">
      <c r="A203" s="42">
        <f t="shared" si="2"/>
        <v>196</v>
      </c>
      <c r="B203" s="306" t="s">
        <v>1319</v>
      </c>
      <c r="C203" s="306" t="s">
        <v>1051</v>
      </c>
      <c r="D203" s="306" t="s">
        <v>831</v>
      </c>
      <c r="E203" s="306" t="s">
        <v>1320</v>
      </c>
      <c r="F203" s="306" t="s">
        <v>264</v>
      </c>
      <c r="G203" s="275">
        <v>6270</v>
      </c>
      <c r="H203" s="275">
        <f t="shared" si="9"/>
        <v>479.65499999999997</v>
      </c>
      <c r="I203" s="275">
        <f t="shared" si="10"/>
        <v>1145.529</v>
      </c>
      <c r="J203" s="275">
        <v>61</v>
      </c>
      <c r="K203" s="275">
        <v>515</v>
      </c>
      <c r="L203" s="275">
        <v>175</v>
      </c>
      <c r="M203" s="275">
        <v>739</v>
      </c>
      <c r="N203" s="275">
        <v>588</v>
      </c>
      <c r="O203" s="275"/>
      <c r="P203" s="275"/>
      <c r="Q203" s="276">
        <f t="shared" si="0"/>
        <v>9973.1839999999993</v>
      </c>
      <c r="R203" s="277">
        <v>443</v>
      </c>
      <c r="S203" s="282"/>
      <c r="T203" s="282"/>
      <c r="U203" s="282"/>
      <c r="V203" s="282"/>
      <c r="W203" s="279">
        <f t="shared" si="1"/>
        <v>9530.1839999999993</v>
      </c>
    </row>
    <row r="204" spans="1:23" s="2" customFormat="1" ht="20.100000000000001" customHeight="1">
      <c r="A204" s="42">
        <f t="shared" si="2"/>
        <v>197</v>
      </c>
      <c r="B204" s="306" t="s">
        <v>1321</v>
      </c>
      <c r="C204" s="306" t="s">
        <v>1091</v>
      </c>
      <c r="D204" s="306" t="s">
        <v>831</v>
      </c>
      <c r="E204" s="306" t="s">
        <v>1322</v>
      </c>
      <c r="F204" s="306" t="s">
        <v>292</v>
      </c>
      <c r="G204" s="275">
        <v>4299.1499999999996</v>
      </c>
      <c r="H204" s="275">
        <f t="shared" si="9"/>
        <v>328.88497499999994</v>
      </c>
      <c r="I204" s="275">
        <f t="shared" si="10"/>
        <v>785.45470499999999</v>
      </c>
      <c r="J204" s="275">
        <v>61</v>
      </c>
      <c r="K204" s="275">
        <v>515</v>
      </c>
      <c r="L204" s="275">
        <v>175</v>
      </c>
      <c r="M204" s="275">
        <v>739</v>
      </c>
      <c r="N204" s="275">
        <v>588</v>
      </c>
      <c r="O204" s="275"/>
      <c r="P204" s="275"/>
      <c r="Q204" s="276">
        <f t="shared" si="0"/>
        <v>7491.4896799999997</v>
      </c>
      <c r="R204" s="277">
        <v>443</v>
      </c>
      <c r="S204" s="282"/>
      <c r="T204" s="282"/>
      <c r="U204" s="282"/>
      <c r="V204" s="282"/>
      <c r="W204" s="279">
        <f t="shared" si="1"/>
        <v>7048.4896799999997</v>
      </c>
    </row>
    <row r="205" spans="1:23" s="2" customFormat="1" ht="20.100000000000001" customHeight="1">
      <c r="A205" s="42">
        <f t="shared" si="2"/>
        <v>198</v>
      </c>
      <c r="B205" s="306" t="s">
        <v>1323</v>
      </c>
      <c r="C205" s="306" t="s">
        <v>1324</v>
      </c>
      <c r="D205" s="306" t="s">
        <v>831</v>
      </c>
      <c r="E205" s="306" t="s">
        <v>1325</v>
      </c>
      <c r="F205" s="306" t="s">
        <v>260</v>
      </c>
      <c r="G205" s="275">
        <v>7253.75</v>
      </c>
      <c r="H205" s="275">
        <f t="shared" si="9"/>
        <v>554.91187500000001</v>
      </c>
      <c r="I205" s="275">
        <f t="shared" si="10"/>
        <v>1325.260125</v>
      </c>
      <c r="J205" s="275">
        <v>61</v>
      </c>
      <c r="K205" s="275">
        <v>515</v>
      </c>
      <c r="L205" s="275">
        <v>175</v>
      </c>
      <c r="M205" s="275">
        <v>739</v>
      </c>
      <c r="N205" s="275">
        <v>588</v>
      </c>
      <c r="O205" s="275"/>
      <c r="P205" s="275"/>
      <c r="Q205" s="276">
        <f t="shared" si="0"/>
        <v>11211.922</v>
      </c>
      <c r="R205" s="277">
        <v>443</v>
      </c>
      <c r="S205" s="282"/>
      <c r="T205" s="282"/>
      <c r="U205" s="282"/>
      <c r="V205" s="282"/>
      <c r="W205" s="279">
        <f t="shared" si="1"/>
        <v>10768.922</v>
      </c>
    </row>
    <row r="206" spans="1:23" s="2" customFormat="1" ht="20.100000000000001" customHeight="1">
      <c r="A206" s="42">
        <f t="shared" si="2"/>
        <v>199</v>
      </c>
      <c r="B206" s="306" t="s">
        <v>1326</v>
      </c>
      <c r="C206" s="306" t="s">
        <v>1293</v>
      </c>
      <c r="D206" s="306" t="s">
        <v>831</v>
      </c>
      <c r="E206" s="306" t="s">
        <v>1327</v>
      </c>
      <c r="F206" s="306" t="s">
        <v>1117</v>
      </c>
      <c r="G206" s="275">
        <v>6826.26</v>
      </c>
      <c r="H206" s="275">
        <f t="shared" si="9"/>
        <v>522.20889</v>
      </c>
      <c r="I206" s="275">
        <f t="shared" si="10"/>
        <v>1247.157702</v>
      </c>
      <c r="J206" s="275">
        <v>61</v>
      </c>
      <c r="K206" s="275">
        <v>515</v>
      </c>
      <c r="L206" s="275">
        <v>175</v>
      </c>
      <c r="M206" s="275">
        <v>739</v>
      </c>
      <c r="N206" s="275">
        <v>588</v>
      </c>
      <c r="O206" s="275"/>
      <c r="P206" s="275"/>
      <c r="Q206" s="276">
        <f t="shared" si="0"/>
        <v>10673.626592000001</v>
      </c>
      <c r="R206" s="277">
        <v>443</v>
      </c>
      <c r="S206" s="282"/>
      <c r="T206" s="282"/>
      <c r="U206" s="282"/>
      <c r="V206" s="282"/>
      <c r="W206" s="279">
        <f t="shared" si="1"/>
        <v>10230.626592000001</v>
      </c>
    </row>
    <row r="207" spans="1:23" s="2" customFormat="1" ht="20.100000000000001" customHeight="1">
      <c r="A207" s="42">
        <f t="shared" si="2"/>
        <v>200</v>
      </c>
      <c r="B207" s="306" t="s">
        <v>1328</v>
      </c>
      <c r="C207" s="306" t="s">
        <v>1329</v>
      </c>
      <c r="D207" s="306" t="s">
        <v>831</v>
      </c>
      <c r="E207" s="306" t="s">
        <v>1330</v>
      </c>
      <c r="F207" s="306" t="s">
        <v>260</v>
      </c>
      <c r="G207" s="275">
        <v>7010</v>
      </c>
      <c r="H207" s="275">
        <f t="shared" si="9"/>
        <v>536.26499999999999</v>
      </c>
      <c r="I207" s="275">
        <f t="shared" si="10"/>
        <v>1280.7270000000001</v>
      </c>
      <c r="J207" s="275">
        <v>61</v>
      </c>
      <c r="K207" s="275">
        <v>515</v>
      </c>
      <c r="L207" s="275">
        <v>175</v>
      </c>
      <c r="M207" s="275">
        <v>739</v>
      </c>
      <c r="N207" s="275">
        <v>588</v>
      </c>
      <c r="O207" s="275"/>
      <c r="P207" s="275"/>
      <c r="Q207" s="276">
        <f t="shared" si="0"/>
        <v>10904.992</v>
      </c>
      <c r="R207" s="277">
        <v>443</v>
      </c>
      <c r="S207" s="282"/>
      <c r="T207" s="282"/>
      <c r="U207" s="282"/>
      <c r="V207" s="282"/>
      <c r="W207" s="279">
        <f t="shared" si="1"/>
        <v>10461.992</v>
      </c>
    </row>
    <row r="208" spans="1:23" s="2" customFormat="1" ht="20.100000000000001" customHeight="1">
      <c r="A208" s="42">
        <f t="shared" si="2"/>
        <v>201</v>
      </c>
      <c r="B208" s="306" t="s">
        <v>348</v>
      </c>
      <c r="C208" s="306" t="s">
        <v>1331</v>
      </c>
      <c r="D208" s="306" t="s">
        <v>831</v>
      </c>
      <c r="E208" s="306" t="s">
        <v>1332</v>
      </c>
      <c r="F208" s="306" t="s">
        <v>288</v>
      </c>
      <c r="G208" s="275">
        <v>7500</v>
      </c>
      <c r="H208" s="275">
        <f t="shared" si="9"/>
        <v>573.75</v>
      </c>
      <c r="I208" s="275">
        <f t="shared" si="10"/>
        <v>1370.25</v>
      </c>
      <c r="J208" s="275">
        <v>61</v>
      </c>
      <c r="K208" s="275">
        <v>515</v>
      </c>
      <c r="L208" s="275">
        <v>175</v>
      </c>
      <c r="M208" s="275">
        <v>739</v>
      </c>
      <c r="N208" s="275">
        <v>588</v>
      </c>
      <c r="O208" s="275"/>
      <c r="P208" s="275"/>
      <c r="Q208" s="276">
        <f t="shared" si="0"/>
        <v>11522</v>
      </c>
      <c r="R208" s="277">
        <v>443</v>
      </c>
      <c r="S208" s="282"/>
      <c r="T208" s="282"/>
      <c r="U208" s="282"/>
      <c r="V208" s="282"/>
      <c r="W208" s="279">
        <f t="shared" si="1"/>
        <v>11079</v>
      </c>
    </row>
    <row r="209" spans="1:23" s="2" customFormat="1" ht="20.100000000000001" customHeight="1">
      <c r="A209" s="42">
        <f t="shared" si="2"/>
        <v>202</v>
      </c>
      <c r="B209" s="306" t="s">
        <v>348</v>
      </c>
      <c r="C209" s="306" t="s">
        <v>1333</v>
      </c>
      <c r="D209" s="306" t="s">
        <v>831</v>
      </c>
      <c r="E209" s="306" t="s">
        <v>1334</v>
      </c>
      <c r="F209" s="306" t="s">
        <v>288</v>
      </c>
      <c r="G209" s="275">
        <v>6475.5</v>
      </c>
      <c r="H209" s="275">
        <f t="shared" si="9"/>
        <v>495.37574999999998</v>
      </c>
      <c r="I209" s="275">
        <f t="shared" si="10"/>
        <v>1183.07385</v>
      </c>
      <c r="J209" s="275">
        <v>61</v>
      </c>
      <c r="K209" s="275">
        <v>515</v>
      </c>
      <c r="L209" s="275">
        <v>175</v>
      </c>
      <c r="M209" s="275">
        <v>739</v>
      </c>
      <c r="N209" s="275">
        <v>588</v>
      </c>
      <c r="O209" s="275"/>
      <c r="P209" s="275"/>
      <c r="Q209" s="276">
        <f t="shared" si="0"/>
        <v>10231.9496</v>
      </c>
      <c r="R209" s="277">
        <v>443</v>
      </c>
      <c r="S209" s="282"/>
      <c r="T209" s="282"/>
      <c r="U209" s="282"/>
      <c r="V209" s="282"/>
      <c r="W209" s="279">
        <f t="shared" si="1"/>
        <v>9788.9495999999999</v>
      </c>
    </row>
    <row r="210" spans="1:23" s="2" customFormat="1" ht="20.100000000000001" customHeight="1">
      <c r="A210" s="42">
        <f t="shared" si="2"/>
        <v>203</v>
      </c>
      <c r="B210" s="306" t="s">
        <v>1335</v>
      </c>
      <c r="C210" s="306" t="s">
        <v>1336</v>
      </c>
      <c r="D210" s="306" t="s">
        <v>831</v>
      </c>
      <c r="E210" s="306" t="s">
        <v>1337</v>
      </c>
      <c r="F210" s="306" t="s">
        <v>264</v>
      </c>
      <c r="G210" s="275">
        <v>6240</v>
      </c>
      <c r="H210" s="275">
        <f t="shared" si="9"/>
        <v>477.36</v>
      </c>
      <c r="I210" s="275">
        <f t="shared" si="10"/>
        <v>1140.048</v>
      </c>
      <c r="J210" s="275">
        <v>61</v>
      </c>
      <c r="K210" s="275">
        <v>515</v>
      </c>
      <c r="L210" s="275">
        <v>175</v>
      </c>
      <c r="M210" s="275">
        <v>739</v>
      </c>
      <c r="N210" s="275">
        <v>588</v>
      </c>
      <c r="O210" s="275"/>
      <c r="P210" s="275"/>
      <c r="Q210" s="276">
        <f t="shared" si="0"/>
        <v>9935.4079999999994</v>
      </c>
      <c r="R210" s="277">
        <v>443</v>
      </c>
      <c r="S210" s="282"/>
      <c r="T210" s="282"/>
      <c r="U210" s="282"/>
      <c r="V210" s="282"/>
      <c r="W210" s="279">
        <f t="shared" si="1"/>
        <v>9492.4079999999994</v>
      </c>
    </row>
    <row r="211" spans="1:23" s="2" customFormat="1" ht="20.100000000000001" customHeight="1">
      <c r="A211" s="42">
        <f t="shared" si="2"/>
        <v>204</v>
      </c>
      <c r="B211" s="306" t="s">
        <v>1338</v>
      </c>
      <c r="C211" s="306" t="s">
        <v>1339</v>
      </c>
      <c r="D211" s="306" t="s">
        <v>831</v>
      </c>
      <c r="E211" s="306" t="s">
        <v>1340</v>
      </c>
      <c r="F211" s="306" t="s">
        <v>260</v>
      </c>
      <c r="G211" s="275">
        <v>6980</v>
      </c>
      <c r="H211" s="275">
        <f t="shared" si="9"/>
        <v>533.97</v>
      </c>
      <c r="I211" s="275">
        <f t="shared" si="10"/>
        <v>1275.2460000000001</v>
      </c>
      <c r="J211" s="275">
        <v>61</v>
      </c>
      <c r="K211" s="275">
        <v>515</v>
      </c>
      <c r="L211" s="275">
        <v>175</v>
      </c>
      <c r="M211" s="275">
        <v>739</v>
      </c>
      <c r="N211" s="275">
        <v>588</v>
      </c>
      <c r="O211" s="275"/>
      <c r="P211" s="275"/>
      <c r="Q211" s="276">
        <f t="shared" si="0"/>
        <v>10867.216</v>
      </c>
      <c r="R211" s="277">
        <v>443</v>
      </c>
      <c r="S211" s="282"/>
      <c r="T211" s="282"/>
      <c r="U211" s="282"/>
      <c r="V211" s="282"/>
      <c r="W211" s="279">
        <f t="shared" si="1"/>
        <v>10424.216</v>
      </c>
    </row>
    <row r="212" spans="1:23" s="2" customFormat="1" ht="20.100000000000001" customHeight="1">
      <c r="A212" s="42">
        <f t="shared" si="2"/>
        <v>205</v>
      </c>
      <c r="B212" s="306" t="s">
        <v>433</v>
      </c>
      <c r="C212" s="306" t="s">
        <v>799</v>
      </c>
      <c r="D212" s="306" t="s">
        <v>831</v>
      </c>
      <c r="E212" s="306" t="s">
        <v>1341</v>
      </c>
      <c r="F212" s="306" t="s">
        <v>327</v>
      </c>
      <c r="G212" s="275">
        <v>7200</v>
      </c>
      <c r="H212" s="275">
        <f t="shared" si="9"/>
        <v>550.79999999999995</v>
      </c>
      <c r="I212" s="275">
        <f t="shared" si="10"/>
        <v>1315.44</v>
      </c>
      <c r="J212" s="275">
        <v>61</v>
      </c>
      <c r="K212" s="275">
        <v>515</v>
      </c>
      <c r="L212" s="275">
        <v>175</v>
      </c>
      <c r="M212" s="275">
        <v>739</v>
      </c>
      <c r="N212" s="275">
        <v>588</v>
      </c>
      <c r="O212" s="275"/>
      <c r="P212" s="275"/>
      <c r="Q212" s="276">
        <f t="shared" si="0"/>
        <v>11144.24</v>
      </c>
      <c r="R212" s="277">
        <v>443</v>
      </c>
      <c r="S212" s="282"/>
      <c r="T212" s="282"/>
      <c r="U212" s="282"/>
      <c r="V212" s="282"/>
      <c r="W212" s="279">
        <f t="shared" si="1"/>
        <v>10701.24</v>
      </c>
    </row>
    <row r="213" spans="1:23" s="2" customFormat="1" ht="20.100000000000001" customHeight="1">
      <c r="A213" s="42">
        <f t="shared" si="2"/>
        <v>206</v>
      </c>
      <c r="B213" s="306" t="s">
        <v>1342</v>
      </c>
      <c r="C213" s="306" t="s">
        <v>455</v>
      </c>
      <c r="D213" s="306" t="s">
        <v>831</v>
      </c>
      <c r="E213" s="306" t="s">
        <v>1343</v>
      </c>
      <c r="F213" s="306" t="s">
        <v>288</v>
      </c>
      <c r="G213" s="275">
        <v>6770</v>
      </c>
      <c r="H213" s="275">
        <f t="shared" si="9"/>
        <v>517.90499999999997</v>
      </c>
      <c r="I213" s="275">
        <f t="shared" si="10"/>
        <v>1236.8789999999999</v>
      </c>
      <c r="J213" s="275">
        <v>61</v>
      </c>
      <c r="K213" s="275">
        <v>515</v>
      </c>
      <c r="L213" s="275">
        <v>175</v>
      </c>
      <c r="M213" s="275">
        <v>739</v>
      </c>
      <c r="N213" s="275">
        <v>588</v>
      </c>
      <c r="O213" s="275"/>
      <c r="P213" s="275"/>
      <c r="Q213" s="276">
        <f t="shared" si="0"/>
        <v>10602.784</v>
      </c>
      <c r="R213" s="277">
        <v>443</v>
      </c>
      <c r="S213" s="282"/>
      <c r="T213" s="282"/>
      <c r="U213" s="282"/>
      <c r="V213" s="282"/>
      <c r="W213" s="279">
        <f t="shared" si="1"/>
        <v>10159.784</v>
      </c>
    </row>
    <row r="214" spans="1:23" s="2" customFormat="1" ht="20.100000000000001" customHeight="1">
      <c r="A214" s="42">
        <f t="shared" si="2"/>
        <v>207</v>
      </c>
      <c r="B214" s="306" t="s">
        <v>1344</v>
      </c>
      <c r="C214" s="306" t="s">
        <v>1345</v>
      </c>
      <c r="D214" s="306" t="s">
        <v>831</v>
      </c>
      <c r="E214" s="306" t="s">
        <v>1346</v>
      </c>
      <c r="F214" s="306" t="s">
        <v>268</v>
      </c>
      <c r="G214" s="275">
        <v>6240.48</v>
      </c>
      <c r="H214" s="275">
        <f t="shared" si="9"/>
        <v>477.39671999999996</v>
      </c>
      <c r="I214" s="275">
        <f t="shared" si="10"/>
        <v>1140.1356959999998</v>
      </c>
      <c r="J214" s="275">
        <v>61</v>
      </c>
      <c r="K214" s="275">
        <v>515</v>
      </c>
      <c r="L214" s="275">
        <v>175</v>
      </c>
      <c r="M214" s="275">
        <v>739</v>
      </c>
      <c r="N214" s="275">
        <v>588</v>
      </c>
      <c r="O214" s="275"/>
      <c r="P214" s="275"/>
      <c r="Q214" s="276">
        <f t="shared" si="0"/>
        <v>9936.0124159999996</v>
      </c>
      <c r="R214" s="277">
        <v>443</v>
      </c>
      <c r="S214" s="282"/>
      <c r="T214" s="282"/>
      <c r="U214" s="282"/>
      <c r="V214" s="282"/>
      <c r="W214" s="279">
        <f t="shared" si="1"/>
        <v>9493.0124159999996</v>
      </c>
    </row>
    <row r="215" spans="1:23" s="2" customFormat="1" ht="20.100000000000001" customHeight="1">
      <c r="A215" s="42">
        <f t="shared" si="2"/>
        <v>208</v>
      </c>
      <c r="B215" s="306" t="s">
        <v>1347</v>
      </c>
      <c r="C215" s="306" t="s">
        <v>1348</v>
      </c>
      <c r="D215" s="306" t="s">
        <v>831</v>
      </c>
      <c r="E215" s="306" t="s">
        <v>1349</v>
      </c>
      <c r="F215" s="306" t="s">
        <v>237</v>
      </c>
      <c r="G215" s="275">
        <v>7896.14</v>
      </c>
      <c r="H215" s="275">
        <f t="shared" si="9"/>
        <v>604.05471</v>
      </c>
      <c r="I215" s="275">
        <f t="shared" si="10"/>
        <v>1442.6247780000001</v>
      </c>
      <c r="J215" s="275">
        <v>61</v>
      </c>
      <c r="K215" s="275">
        <v>515</v>
      </c>
      <c r="L215" s="275">
        <v>175</v>
      </c>
      <c r="M215" s="275">
        <v>739</v>
      </c>
      <c r="N215" s="275">
        <v>588</v>
      </c>
      <c r="O215" s="275"/>
      <c r="P215" s="275"/>
      <c r="Q215" s="276">
        <f t="shared" si="0"/>
        <v>12020.819487999999</v>
      </c>
      <c r="R215" s="277">
        <v>443</v>
      </c>
      <c r="S215" s="282"/>
      <c r="T215" s="282"/>
      <c r="U215" s="282"/>
      <c r="V215" s="282"/>
      <c r="W215" s="279">
        <f t="shared" si="1"/>
        <v>11577.819487999999</v>
      </c>
    </row>
    <row r="216" spans="1:23" s="2" customFormat="1" ht="20.100000000000001" customHeight="1">
      <c r="A216" s="42">
        <f t="shared" si="2"/>
        <v>209</v>
      </c>
      <c r="B216" s="306" t="s">
        <v>1350</v>
      </c>
      <c r="C216" s="306" t="s">
        <v>760</v>
      </c>
      <c r="D216" s="306" t="s">
        <v>831</v>
      </c>
      <c r="E216" s="306" t="s">
        <v>1351</v>
      </c>
      <c r="F216" s="306" t="s">
        <v>288</v>
      </c>
      <c r="G216" s="275">
        <v>8896.16</v>
      </c>
      <c r="H216" s="275">
        <f t="shared" si="9"/>
        <v>680.55624</v>
      </c>
      <c r="I216" s="275">
        <f t="shared" si="10"/>
        <v>1625.328432</v>
      </c>
      <c r="J216" s="275">
        <v>61</v>
      </c>
      <c r="K216" s="275">
        <v>515</v>
      </c>
      <c r="L216" s="275">
        <v>175</v>
      </c>
      <c r="M216" s="275">
        <v>739</v>
      </c>
      <c r="N216" s="275">
        <v>588</v>
      </c>
      <c r="O216" s="275"/>
      <c r="P216" s="275"/>
      <c r="Q216" s="276">
        <f t="shared" si="0"/>
        <v>13280.044672</v>
      </c>
      <c r="R216" s="277">
        <v>443</v>
      </c>
      <c r="S216" s="282"/>
      <c r="T216" s="282"/>
      <c r="U216" s="282"/>
      <c r="V216" s="282"/>
      <c r="W216" s="279">
        <f t="shared" si="1"/>
        <v>12837.044672</v>
      </c>
    </row>
    <row r="217" spans="1:23" s="2" customFormat="1" ht="20.100000000000001" customHeight="1">
      <c r="A217" s="42">
        <f t="shared" si="2"/>
        <v>210</v>
      </c>
      <c r="B217" s="306" t="s">
        <v>1350</v>
      </c>
      <c r="C217" s="306" t="s">
        <v>1352</v>
      </c>
      <c r="D217" s="306" t="s">
        <v>831</v>
      </c>
      <c r="E217" s="306" t="s">
        <v>1353</v>
      </c>
      <c r="F217" s="306" t="s">
        <v>288</v>
      </c>
      <c r="G217" s="275">
        <v>7470</v>
      </c>
      <c r="H217" s="275">
        <f t="shared" si="9"/>
        <v>571.45500000000004</v>
      </c>
      <c r="I217" s="275">
        <f t="shared" si="10"/>
        <v>1364.769</v>
      </c>
      <c r="J217" s="275">
        <v>61</v>
      </c>
      <c r="K217" s="275">
        <v>515</v>
      </c>
      <c r="L217" s="275">
        <v>175</v>
      </c>
      <c r="M217" s="275">
        <v>739</v>
      </c>
      <c r="N217" s="275">
        <v>588</v>
      </c>
      <c r="O217" s="275"/>
      <c r="P217" s="275"/>
      <c r="Q217" s="276">
        <f t="shared" si="0"/>
        <v>11484.224</v>
      </c>
      <c r="R217" s="277">
        <v>443</v>
      </c>
      <c r="S217" s="282"/>
      <c r="T217" s="282"/>
      <c r="U217" s="282"/>
      <c r="V217" s="282"/>
      <c r="W217" s="279">
        <f t="shared" si="1"/>
        <v>11041.224</v>
      </c>
    </row>
    <row r="218" spans="1:23" s="2" customFormat="1" ht="20.100000000000001" customHeight="1">
      <c r="A218" s="42">
        <f t="shared" si="2"/>
        <v>211</v>
      </c>
      <c r="B218" s="306" t="s">
        <v>1350</v>
      </c>
      <c r="C218" s="306" t="s">
        <v>521</v>
      </c>
      <c r="D218" s="306" t="s">
        <v>831</v>
      </c>
      <c r="E218" s="306" t="s">
        <v>1354</v>
      </c>
      <c r="F218" s="306" t="s">
        <v>260</v>
      </c>
      <c r="G218" s="275">
        <v>1111.5</v>
      </c>
      <c r="H218" s="275">
        <f t="shared" si="9"/>
        <v>85.029749999999993</v>
      </c>
      <c r="I218" s="275">
        <f t="shared" si="10"/>
        <v>203.07105000000001</v>
      </c>
      <c r="J218" s="275">
        <v>61</v>
      </c>
      <c r="K218" s="275">
        <v>515</v>
      </c>
      <c r="L218" s="275">
        <v>175</v>
      </c>
      <c r="M218" s="275">
        <v>739</v>
      </c>
      <c r="N218" s="275">
        <v>588</v>
      </c>
      <c r="O218" s="275"/>
      <c r="P218" s="275"/>
      <c r="Q218" s="276">
        <f t="shared" si="0"/>
        <v>3477.6008000000002</v>
      </c>
      <c r="R218" s="277">
        <v>443</v>
      </c>
      <c r="S218" s="282"/>
      <c r="T218" s="282"/>
      <c r="U218" s="282"/>
      <c r="V218" s="282"/>
      <c r="W218" s="279">
        <f t="shared" si="1"/>
        <v>3034.6008000000002</v>
      </c>
    </row>
    <row r="219" spans="1:23" s="2" customFormat="1" ht="20.100000000000001" customHeight="1">
      <c r="A219" s="42">
        <f t="shared" si="2"/>
        <v>212</v>
      </c>
      <c r="B219" s="306" t="s">
        <v>1355</v>
      </c>
      <c r="C219" s="306" t="s">
        <v>1356</v>
      </c>
      <c r="D219" s="306" t="s">
        <v>831</v>
      </c>
      <c r="E219" s="306" t="s">
        <v>1357</v>
      </c>
      <c r="F219" s="306" t="s">
        <v>281</v>
      </c>
      <c r="G219" s="275">
        <v>4343.5</v>
      </c>
      <c r="H219" s="275">
        <f t="shared" si="9"/>
        <v>332.27774999999997</v>
      </c>
      <c r="I219" s="275">
        <f t="shared" si="10"/>
        <v>793.55745000000002</v>
      </c>
      <c r="J219" s="275">
        <v>61</v>
      </c>
      <c r="K219" s="275">
        <v>515</v>
      </c>
      <c r="L219" s="275">
        <v>175</v>
      </c>
      <c r="M219" s="275">
        <v>739</v>
      </c>
      <c r="N219" s="275">
        <v>588</v>
      </c>
      <c r="O219" s="275"/>
      <c r="P219" s="275"/>
      <c r="Q219" s="276">
        <f t="shared" si="0"/>
        <v>7547.3352000000004</v>
      </c>
      <c r="R219" s="277">
        <v>443</v>
      </c>
      <c r="S219" s="282"/>
      <c r="T219" s="282"/>
      <c r="U219" s="282"/>
      <c r="V219" s="282"/>
      <c r="W219" s="279">
        <f t="shared" si="1"/>
        <v>7104.3352000000004</v>
      </c>
    </row>
    <row r="220" spans="1:23" s="2" customFormat="1" ht="20.100000000000001" customHeight="1">
      <c r="A220" s="42">
        <f t="shared" si="2"/>
        <v>213</v>
      </c>
      <c r="B220" s="306" t="s">
        <v>479</v>
      </c>
      <c r="C220" s="306" t="s">
        <v>434</v>
      </c>
      <c r="D220" s="306" t="s">
        <v>831</v>
      </c>
      <c r="E220" s="306" t="s">
        <v>1358</v>
      </c>
      <c r="F220" s="306" t="s">
        <v>264</v>
      </c>
      <c r="G220" s="275">
        <v>5626</v>
      </c>
      <c r="H220" s="275">
        <f t="shared" si="9"/>
        <v>430.38900000000001</v>
      </c>
      <c r="I220" s="275">
        <f t="shared" si="10"/>
        <v>1027.8702000000001</v>
      </c>
      <c r="J220" s="275">
        <v>61</v>
      </c>
      <c r="K220" s="275">
        <v>515</v>
      </c>
      <c r="L220" s="275">
        <v>175</v>
      </c>
      <c r="M220" s="275">
        <v>739</v>
      </c>
      <c r="N220" s="275">
        <v>588</v>
      </c>
      <c r="O220" s="275"/>
      <c r="P220" s="275"/>
      <c r="Q220" s="276">
        <f t="shared" si="0"/>
        <v>9162.2592000000004</v>
      </c>
      <c r="R220" s="277">
        <v>443</v>
      </c>
      <c r="S220" s="282"/>
      <c r="T220" s="282"/>
      <c r="U220" s="282"/>
      <c r="V220" s="282"/>
      <c r="W220" s="279">
        <f t="shared" si="1"/>
        <v>8719.2592000000004</v>
      </c>
    </row>
    <row r="221" spans="1:23" s="2" customFormat="1" ht="20.100000000000001" customHeight="1">
      <c r="A221" s="42">
        <f t="shared" si="2"/>
        <v>214</v>
      </c>
      <c r="B221" s="306" t="s">
        <v>1359</v>
      </c>
      <c r="C221" s="306" t="s">
        <v>1360</v>
      </c>
      <c r="D221" s="306" t="s">
        <v>831</v>
      </c>
      <c r="E221" s="306" t="s">
        <v>1361</v>
      </c>
      <c r="F221" s="306" t="s">
        <v>288</v>
      </c>
      <c r="G221" s="275">
        <v>7791</v>
      </c>
      <c r="H221" s="275">
        <f t="shared" si="9"/>
        <v>596.01149999999996</v>
      </c>
      <c r="I221" s="275">
        <f t="shared" si="10"/>
        <v>1423.4157</v>
      </c>
      <c r="J221" s="275">
        <v>61</v>
      </c>
      <c r="K221" s="275">
        <v>515</v>
      </c>
      <c r="L221" s="275">
        <v>175</v>
      </c>
      <c r="M221" s="275">
        <v>739</v>
      </c>
      <c r="N221" s="275">
        <v>588</v>
      </c>
      <c r="O221" s="275"/>
      <c r="P221" s="275"/>
      <c r="Q221" s="276">
        <f t="shared" si="0"/>
        <v>11888.4272</v>
      </c>
      <c r="R221" s="277">
        <v>443</v>
      </c>
      <c r="S221" s="282"/>
      <c r="T221" s="282"/>
      <c r="U221" s="282"/>
      <c r="V221" s="282"/>
      <c r="W221" s="279">
        <f t="shared" si="1"/>
        <v>11445.4272</v>
      </c>
    </row>
    <row r="222" spans="1:23" s="2" customFormat="1" ht="20.100000000000001" customHeight="1">
      <c r="A222" s="42">
        <f t="shared" si="2"/>
        <v>215</v>
      </c>
      <c r="B222" s="306" t="s">
        <v>835</v>
      </c>
      <c r="C222" s="306" t="s">
        <v>1362</v>
      </c>
      <c r="D222" s="306" t="s">
        <v>831</v>
      </c>
      <c r="E222" s="306" t="s">
        <v>1363</v>
      </c>
      <c r="F222" s="306" t="s">
        <v>288</v>
      </c>
      <c r="G222" s="275">
        <v>5863.75</v>
      </c>
      <c r="H222" s="275">
        <f t="shared" si="9"/>
        <v>448.57687499999997</v>
      </c>
      <c r="I222" s="275">
        <f t="shared" si="10"/>
        <v>1071.307125</v>
      </c>
      <c r="J222" s="275">
        <v>61</v>
      </c>
      <c r="K222" s="275">
        <v>515</v>
      </c>
      <c r="L222" s="275">
        <v>175</v>
      </c>
      <c r="M222" s="275">
        <v>739</v>
      </c>
      <c r="N222" s="275">
        <v>588</v>
      </c>
      <c r="O222" s="275"/>
      <c r="P222" s="275"/>
      <c r="Q222" s="276">
        <f t="shared" si="0"/>
        <v>9461.634</v>
      </c>
      <c r="R222" s="277">
        <v>443</v>
      </c>
      <c r="S222" s="282"/>
      <c r="T222" s="282"/>
      <c r="U222" s="282"/>
      <c r="V222" s="282"/>
      <c r="W222" s="279">
        <f t="shared" si="1"/>
        <v>9018.634</v>
      </c>
    </row>
    <row r="223" spans="1:23" s="2" customFormat="1" ht="20.100000000000001" customHeight="1">
      <c r="A223" s="42">
        <f t="shared" si="2"/>
        <v>216</v>
      </c>
      <c r="B223" s="306" t="s">
        <v>1364</v>
      </c>
      <c r="C223" s="306" t="s">
        <v>1365</v>
      </c>
      <c r="D223" s="306" t="s">
        <v>831</v>
      </c>
      <c r="E223" s="306" t="s">
        <v>1366</v>
      </c>
      <c r="F223" s="306" t="s">
        <v>264</v>
      </c>
      <c r="G223" s="275">
        <v>7003.5</v>
      </c>
      <c r="H223" s="275">
        <f t="shared" si="9"/>
        <v>535.76774999999998</v>
      </c>
      <c r="I223" s="275">
        <f t="shared" si="10"/>
        <v>1279.53945</v>
      </c>
      <c r="J223" s="275">
        <v>61</v>
      </c>
      <c r="K223" s="275">
        <v>515</v>
      </c>
      <c r="L223" s="275">
        <v>175</v>
      </c>
      <c r="M223" s="275">
        <v>739</v>
      </c>
      <c r="N223" s="275">
        <v>588</v>
      </c>
      <c r="O223" s="275"/>
      <c r="P223" s="275"/>
      <c r="Q223" s="276">
        <f t="shared" si="0"/>
        <v>10896.807199999999</v>
      </c>
      <c r="R223" s="277">
        <v>443</v>
      </c>
      <c r="S223" s="282"/>
      <c r="T223" s="282"/>
      <c r="U223" s="282"/>
      <c r="V223" s="282"/>
      <c r="W223" s="279">
        <f t="shared" si="1"/>
        <v>10453.807199999999</v>
      </c>
    </row>
    <row r="224" spans="1:23" s="2" customFormat="1" ht="20.100000000000001" customHeight="1">
      <c r="A224" s="42">
        <f t="shared" si="2"/>
        <v>217</v>
      </c>
      <c r="B224" s="306" t="s">
        <v>1367</v>
      </c>
      <c r="C224" s="306" t="s">
        <v>1368</v>
      </c>
      <c r="D224" s="306" t="s">
        <v>831</v>
      </c>
      <c r="E224" s="306" t="s">
        <v>1369</v>
      </c>
      <c r="F224" s="306" t="s">
        <v>237</v>
      </c>
      <c r="G224" s="275">
        <v>6300</v>
      </c>
      <c r="H224" s="275">
        <f t="shared" si="9"/>
        <v>481.95</v>
      </c>
      <c r="I224" s="275">
        <f t="shared" si="10"/>
        <v>1151.01</v>
      </c>
      <c r="J224" s="275">
        <v>61</v>
      </c>
      <c r="K224" s="275">
        <v>515</v>
      </c>
      <c r="L224" s="275">
        <v>175</v>
      </c>
      <c r="M224" s="275">
        <v>739</v>
      </c>
      <c r="N224" s="275">
        <v>588</v>
      </c>
      <c r="O224" s="275"/>
      <c r="P224" s="275"/>
      <c r="Q224" s="276">
        <f t="shared" si="0"/>
        <v>10010.959999999999</v>
      </c>
      <c r="R224" s="277">
        <v>443</v>
      </c>
      <c r="S224" s="282"/>
      <c r="T224" s="282"/>
      <c r="U224" s="282"/>
      <c r="V224" s="282"/>
      <c r="W224" s="279">
        <f t="shared" si="1"/>
        <v>9567.9599999999991</v>
      </c>
    </row>
    <row r="225" spans="1:23" s="2" customFormat="1" ht="20.100000000000001" customHeight="1">
      <c r="A225" s="42">
        <f t="shared" si="2"/>
        <v>218</v>
      </c>
      <c r="B225" s="306" t="s">
        <v>1370</v>
      </c>
      <c r="C225" s="306" t="s">
        <v>551</v>
      </c>
      <c r="D225" s="306" t="s">
        <v>831</v>
      </c>
      <c r="E225" s="306" t="s">
        <v>1371</v>
      </c>
      <c r="F225" s="306" t="s">
        <v>281</v>
      </c>
      <c r="G225" s="275">
        <v>7599.5</v>
      </c>
      <c r="H225" s="275">
        <f t="shared" si="9"/>
        <v>581.36175000000003</v>
      </c>
      <c r="I225" s="275">
        <f t="shared" si="10"/>
        <v>1388.4286500000001</v>
      </c>
      <c r="J225" s="275">
        <v>61</v>
      </c>
      <c r="K225" s="275">
        <v>515</v>
      </c>
      <c r="L225" s="275">
        <v>175</v>
      </c>
      <c r="M225" s="275">
        <v>739</v>
      </c>
      <c r="N225" s="275">
        <v>588</v>
      </c>
      <c r="O225" s="275"/>
      <c r="P225" s="275"/>
      <c r="Q225" s="276">
        <f t="shared" si="0"/>
        <v>11647.2904</v>
      </c>
      <c r="R225" s="277">
        <v>443</v>
      </c>
      <c r="S225" s="282"/>
      <c r="T225" s="282"/>
      <c r="U225" s="282"/>
      <c r="V225" s="282"/>
      <c r="W225" s="279">
        <f t="shared" si="1"/>
        <v>11204.2904</v>
      </c>
    </row>
    <row r="226" spans="1:23" s="2" customFormat="1" ht="20.100000000000001" customHeight="1">
      <c r="A226" s="42">
        <f t="shared" ref="A226:A289" si="11">1+A225</f>
        <v>219</v>
      </c>
      <c r="B226" s="306" t="s">
        <v>1372</v>
      </c>
      <c r="C226" s="306" t="s">
        <v>739</v>
      </c>
      <c r="D226" s="306" t="s">
        <v>831</v>
      </c>
      <c r="E226" s="306" t="s">
        <v>1373</v>
      </c>
      <c r="F226" s="306" t="s">
        <v>237</v>
      </c>
      <c r="G226" s="275">
        <v>6586.63</v>
      </c>
      <c r="H226" s="275">
        <f t="shared" si="9"/>
        <v>503.87719499999997</v>
      </c>
      <c r="I226" s="275">
        <f t="shared" si="10"/>
        <v>1203.377301</v>
      </c>
      <c r="J226" s="275">
        <v>61</v>
      </c>
      <c r="K226" s="275">
        <v>515</v>
      </c>
      <c r="L226" s="275">
        <v>175</v>
      </c>
      <c r="M226" s="275">
        <v>739</v>
      </c>
      <c r="N226" s="275">
        <v>588</v>
      </c>
      <c r="O226" s="275"/>
      <c r="P226" s="275"/>
      <c r="Q226" s="276">
        <f t="shared" si="0"/>
        <v>10371.884496000001</v>
      </c>
      <c r="R226" s="277">
        <v>443</v>
      </c>
      <c r="S226" s="282"/>
      <c r="T226" s="282"/>
      <c r="U226" s="282"/>
      <c r="V226" s="282"/>
      <c r="W226" s="279">
        <f t="shared" si="1"/>
        <v>9928.8844960000006</v>
      </c>
    </row>
    <row r="227" spans="1:23" s="2" customFormat="1" ht="20.100000000000001" customHeight="1">
      <c r="A227" s="42">
        <f t="shared" si="11"/>
        <v>220</v>
      </c>
      <c r="B227" s="306" t="s">
        <v>690</v>
      </c>
      <c r="C227" s="306" t="s">
        <v>907</v>
      </c>
      <c r="D227" s="306" t="s">
        <v>831</v>
      </c>
      <c r="E227" s="306" t="s">
        <v>1374</v>
      </c>
      <c r="F227" s="306" t="s">
        <v>292</v>
      </c>
      <c r="G227" s="275">
        <v>9215.4</v>
      </c>
      <c r="H227" s="275">
        <f t="shared" si="9"/>
        <v>704.97809999999993</v>
      </c>
      <c r="I227" s="275">
        <f t="shared" si="10"/>
        <v>1683.6535799999999</v>
      </c>
      <c r="J227" s="275">
        <v>61</v>
      </c>
      <c r="K227" s="275">
        <v>515</v>
      </c>
      <c r="L227" s="275">
        <v>175</v>
      </c>
      <c r="M227" s="275">
        <v>739</v>
      </c>
      <c r="N227" s="275">
        <v>588</v>
      </c>
      <c r="O227" s="275"/>
      <c r="P227" s="275"/>
      <c r="Q227" s="276">
        <f t="shared" si="0"/>
        <v>13682.03168</v>
      </c>
      <c r="R227" s="277">
        <v>443</v>
      </c>
      <c r="S227" s="282"/>
      <c r="T227" s="282"/>
      <c r="U227" s="282"/>
      <c r="V227" s="282"/>
      <c r="W227" s="279">
        <f t="shared" si="1"/>
        <v>13239.03168</v>
      </c>
    </row>
    <row r="228" spans="1:23" s="2" customFormat="1" ht="20.100000000000001" customHeight="1">
      <c r="A228" s="42">
        <f t="shared" si="11"/>
        <v>221</v>
      </c>
      <c r="B228" s="306" t="s">
        <v>690</v>
      </c>
      <c r="C228" s="306" t="s">
        <v>1375</v>
      </c>
      <c r="D228" s="306" t="s">
        <v>831</v>
      </c>
      <c r="E228" s="306" t="s">
        <v>1376</v>
      </c>
      <c r="F228" s="306" t="s">
        <v>288</v>
      </c>
      <c r="G228" s="275">
        <v>8337.7199999999993</v>
      </c>
      <c r="H228" s="275">
        <f t="shared" si="9"/>
        <v>637.83557999999994</v>
      </c>
      <c r="I228" s="275">
        <f t="shared" si="10"/>
        <v>1523.3014439999999</v>
      </c>
      <c r="J228" s="275">
        <v>61</v>
      </c>
      <c r="K228" s="275">
        <v>515</v>
      </c>
      <c r="L228" s="275">
        <v>175</v>
      </c>
      <c r="M228" s="275">
        <v>739</v>
      </c>
      <c r="N228" s="275">
        <v>588</v>
      </c>
      <c r="O228" s="275"/>
      <c r="P228" s="275"/>
      <c r="Q228" s="276">
        <f t="shared" si="0"/>
        <v>12576.857024000001</v>
      </c>
      <c r="R228" s="277">
        <v>443</v>
      </c>
      <c r="S228" s="282"/>
      <c r="T228" s="282"/>
      <c r="U228" s="282"/>
      <c r="V228" s="282"/>
      <c r="W228" s="279">
        <f t="shared" si="1"/>
        <v>12133.857024000001</v>
      </c>
    </row>
    <row r="229" spans="1:23" s="2" customFormat="1" ht="20.100000000000001" customHeight="1">
      <c r="A229" s="42">
        <f t="shared" si="11"/>
        <v>222</v>
      </c>
      <c r="B229" s="306" t="s">
        <v>690</v>
      </c>
      <c r="C229" s="306" t="s">
        <v>434</v>
      </c>
      <c r="D229" s="306" t="s">
        <v>831</v>
      </c>
      <c r="E229" s="306" t="s">
        <v>1377</v>
      </c>
      <c r="F229" s="306" t="s">
        <v>327</v>
      </c>
      <c r="G229" s="275">
        <v>6106</v>
      </c>
      <c r="H229" s="275">
        <f t="shared" si="9"/>
        <v>467.10899999999998</v>
      </c>
      <c r="I229" s="275">
        <f t="shared" si="10"/>
        <v>1115.5662</v>
      </c>
      <c r="J229" s="275">
        <v>61</v>
      </c>
      <c r="K229" s="275">
        <v>515</v>
      </c>
      <c r="L229" s="275">
        <v>175</v>
      </c>
      <c r="M229" s="275">
        <v>739</v>
      </c>
      <c r="N229" s="275">
        <v>588</v>
      </c>
      <c r="O229" s="275"/>
      <c r="P229" s="275"/>
      <c r="Q229" s="276">
        <f t="shared" si="0"/>
        <v>9766.6752000000015</v>
      </c>
      <c r="R229" s="277">
        <v>443</v>
      </c>
      <c r="S229" s="282"/>
      <c r="T229" s="282"/>
      <c r="U229" s="282"/>
      <c r="V229" s="282"/>
      <c r="W229" s="279">
        <f t="shared" si="1"/>
        <v>9323.6752000000015</v>
      </c>
    </row>
    <row r="230" spans="1:23" s="2" customFormat="1" ht="20.100000000000001" customHeight="1">
      <c r="A230" s="42">
        <f t="shared" si="11"/>
        <v>223</v>
      </c>
      <c r="B230" s="306" t="s">
        <v>690</v>
      </c>
      <c r="C230" s="306" t="s">
        <v>1378</v>
      </c>
      <c r="D230" s="306" t="s">
        <v>831</v>
      </c>
      <c r="E230" s="306" t="s">
        <v>1379</v>
      </c>
      <c r="F230" s="306" t="s">
        <v>241</v>
      </c>
      <c r="G230" s="275">
        <v>8116.89</v>
      </c>
      <c r="H230" s="275">
        <f t="shared" si="9"/>
        <v>620.94208500000002</v>
      </c>
      <c r="I230" s="275">
        <f t="shared" si="10"/>
        <v>1482.9558030000001</v>
      </c>
      <c r="J230" s="275">
        <v>61</v>
      </c>
      <c r="K230" s="275">
        <v>515</v>
      </c>
      <c r="L230" s="275">
        <v>175</v>
      </c>
      <c r="M230" s="275">
        <v>739</v>
      </c>
      <c r="N230" s="275">
        <v>588</v>
      </c>
      <c r="O230" s="275"/>
      <c r="P230" s="275"/>
      <c r="Q230" s="276">
        <f t="shared" si="0"/>
        <v>12298.787888000001</v>
      </c>
      <c r="R230" s="277">
        <v>443</v>
      </c>
      <c r="S230" s="282"/>
      <c r="T230" s="282"/>
      <c r="U230" s="282"/>
      <c r="V230" s="282"/>
      <c r="W230" s="279">
        <f t="shared" si="1"/>
        <v>11855.787888000001</v>
      </c>
    </row>
    <row r="231" spans="1:23" s="2" customFormat="1" ht="20.100000000000001" customHeight="1">
      <c r="A231" s="42">
        <f t="shared" si="11"/>
        <v>224</v>
      </c>
      <c r="B231" s="306" t="s">
        <v>690</v>
      </c>
      <c r="C231" s="306" t="s">
        <v>835</v>
      </c>
      <c r="D231" s="306" t="s">
        <v>831</v>
      </c>
      <c r="E231" s="306" t="s">
        <v>1380</v>
      </c>
      <c r="F231" s="306" t="s">
        <v>281</v>
      </c>
      <c r="G231" s="275">
        <v>6415.5</v>
      </c>
      <c r="H231" s="275">
        <f t="shared" si="9"/>
        <v>490.78575000000001</v>
      </c>
      <c r="I231" s="275">
        <f t="shared" si="10"/>
        <v>1172.11185</v>
      </c>
      <c r="J231" s="275">
        <v>61</v>
      </c>
      <c r="K231" s="275">
        <v>515</v>
      </c>
      <c r="L231" s="275">
        <v>175</v>
      </c>
      <c r="M231" s="275">
        <v>739</v>
      </c>
      <c r="N231" s="275">
        <v>588</v>
      </c>
      <c r="O231" s="275"/>
      <c r="P231" s="275"/>
      <c r="Q231" s="276">
        <f t="shared" si="0"/>
        <v>10156.3976</v>
      </c>
      <c r="R231" s="277">
        <v>443</v>
      </c>
      <c r="S231" s="282"/>
      <c r="T231" s="282"/>
      <c r="U231" s="282"/>
      <c r="V231" s="282"/>
      <c r="W231" s="279">
        <f t="shared" si="1"/>
        <v>9713.3976000000002</v>
      </c>
    </row>
    <row r="232" spans="1:23" s="2" customFormat="1" ht="20.100000000000001" customHeight="1">
      <c r="A232" s="42">
        <f t="shared" si="11"/>
        <v>225</v>
      </c>
      <c r="B232" s="306" t="s">
        <v>690</v>
      </c>
      <c r="C232" s="306" t="s">
        <v>521</v>
      </c>
      <c r="D232" s="306" t="s">
        <v>831</v>
      </c>
      <c r="E232" s="306" t="s">
        <v>1381</v>
      </c>
      <c r="F232" s="306" t="s">
        <v>288</v>
      </c>
      <c r="G232" s="275">
        <v>11563.48</v>
      </c>
      <c r="H232" s="275">
        <f t="shared" si="9"/>
        <v>884.60621999999989</v>
      </c>
      <c r="I232" s="275">
        <f t="shared" si="10"/>
        <v>2112.6477959999997</v>
      </c>
      <c r="J232" s="275">
        <v>61</v>
      </c>
      <c r="K232" s="275">
        <v>515</v>
      </c>
      <c r="L232" s="275">
        <v>175</v>
      </c>
      <c r="M232" s="275">
        <v>739</v>
      </c>
      <c r="N232" s="275">
        <v>588</v>
      </c>
      <c r="O232" s="275"/>
      <c r="P232" s="275"/>
      <c r="Q232" s="276">
        <f t="shared" si="0"/>
        <v>16638.734015999999</v>
      </c>
      <c r="R232" s="277">
        <v>443</v>
      </c>
      <c r="S232" s="282"/>
      <c r="T232" s="282"/>
      <c r="U232" s="282"/>
      <c r="V232" s="282"/>
      <c r="W232" s="279">
        <f t="shared" si="1"/>
        <v>16195.734015999999</v>
      </c>
    </row>
    <row r="233" spans="1:23" s="2" customFormat="1" ht="20.100000000000001" customHeight="1">
      <c r="A233" s="42">
        <f t="shared" si="11"/>
        <v>226</v>
      </c>
      <c r="B233" s="306" t="s">
        <v>695</v>
      </c>
      <c r="C233" s="306" t="s">
        <v>1382</v>
      </c>
      <c r="D233" s="306" t="s">
        <v>831</v>
      </c>
      <c r="E233" s="306" t="s">
        <v>1383</v>
      </c>
      <c r="F233" s="306" t="s">
        <v>288</v>
      </c>
      <c r="G233" s="275">
        <v>6220</v>
      </c>
      <c r="H233" s="275">
        <f t="shared" si="9"/>
        <v>475.83</v>
      </c>
      <c r="I233" s="275">
        <f t="shared" si="10"/>
        <v>1136.394</v>
      </c>
      <c r="J233" s="275">
        <v>61</v>
      </c>
      <c r="K233" s="275">
        <v>515</v>
      </c>
      <c r="L233" s="275">
        <v>175</v>
      </c>
      <c r="M233" s="275">
        <v>739</v>
      </c>
      <c r="N233" s="275">
        <v>588</v>
      </c>
      <c r="O233" s="275"/>
      <c r="P233" s="275"/>
      <c r="Q233" s="276">
        <f t="shared" si="0"/>
        <v>9910.2240000000002</v>
      </c>
      <c r="R233" s="277">
        <v>443</v>
      </c>
      <c r="S233" s="282"/>
      <c r="T233" s="282"/>
      <c r="U233" s="282"/>
      <c r="V233" s="282"/>
      <c r="W233" s="279">
        <f t="shared" si="1"/>
        <v>9467.2240000000002</v>
      </c>
    </row>
    <row r="234" spans="1:23" s="2" customFormat="1" ht="20.100000000000001" customHeight="1">
      <c r="A234" s="42">
        <f t="shared" si="11"/>
        <v>227</v>
      </c>
      <c r="B234" s="306" t="s">
        <v>1384</v>
      </c>
      <c r="C234" s="306" t="s">
        <v>1385</v>
      </c>
      <c r="D234" s="306" t="s">
        <v>831</v>
      </c>
      <c r="E234" s="306" t="s">
        <v>1386</v>
      </c>
      <c r="F234" s="306" t="s">
        <v>288</v>
      </c>
      <c r="G234" s="275">
        <v>8251.8799999999992</v>
      </c>
      <c r="H234" s="275">
        <f t="shared" si="9"/>
        <v>631.26881999999989</v>
      </c>
      <c r="I234" s="275">
        <f t="shared" si="10"/>
        <v>1507.6184759999999</v>
      </c>
      <c r="J234" s="275">
        <v>61</v>
      </c>
      <c r="K234" s="275">
        <v>515</v>
      </c>
      <c r="L234" s="275">
        <v>175</v>
      </c>
      <c r="M234" s="275">
        <v>739</v>
      </c>
      <c r="N234" s="275">
        <v>588</v>
      </c>
      <c r="O234" s="275"/>
      <c r="P234" s="275"/>
      <c r="Q234" s="276">
        <f t="shared" si="0"/>
        <v>12468.767295999998</v>
      </c>
      <c r="R234" s="277">
        <v>443</v>
      </c>
      <c r="S234" s="282"/>
      <c r="T234" s="282"/>
      <c r="U234" s="282"/>
      <c r="V234" s="282"/>
      <c r="W234" s="279">
        <f t="shared" si="1"/>
        <v>12025.767295999998</v>
      </c>
    </row>
    <row r="235" spans="1:23" s="2" customFormat="1" ht="20.100000000000001" customHeight="1">
      <c r="A235" s="42">
        <f t="shared" si="11"/>
        <v>228</v>
      </c>
      <c r="B235" s="306" t="s">
        <v>1387</v>
      </c>
      <c r="C235" s="306" t="s">
        <v>1388</v>
      </c>
      <c r="D235" s="306" t="s">
        <v>831</v>
      </c>
      <c r="E235" s="306" t="s">
        <v>1389</v>
      </c>
      <c r="F235" s="306" t="s">
        <v>237</v>
      </c>
      <c r="G235" s="275">
        <v>5991.77</v>
      </c>
      <c r="H235" s="275">
        <f t="shared" si="9"/>
        <v>458.37040500000001</v>
      </c>
      <c r="I235" s="275">
        <f t="shared" si="10"/>
        <v>1094.696379</v>
      </c>
      <c r="J235" s="275">
        <v>61</v>
      </c>
      <c r="K235" s="275">
        <v>515</v>
      </c>
      <c r="L235" s="275">
        <v>175</v>
      </c>
      <c r="M235" s="275">
        <v>739</v>
      </c>
      <c r="N235" s="275">
        <v>588</v>
      </c>
      <c r="O235" s="275"/>
      <c r="P235" s="275"/>
      <c r="Q235" s="276">
        <f t="shared" ref="Q235:Q298" si="12">SUM(G235:P235)</f>
        <v>9622.8367839999992</v>
      </c>
      <c r="R235" s="277">
        <v>443</v>
      </c>
      <c r="S235" s="282"/>
      <c r="T235" s="282"/>
      <c r="U235" s="282"/>
      <c r="V235" s="282"/>
      <c r="W235" s="279">
        <f t="shared" si="1"/>
        <v>9179.8367839999992</v>
      </c>
    </row>
    <row r="236" spans="1:23" s="2" customFormat="1" ht="20.100000000000001" customHeight="1">
      <c r="A236" s="42">
        <f t="shared" si="11"/>
        <v>229</v>
      </c>
      <c r="B236" s="306" t="s">
        <v>1390</v>
      </c>
      <c r="C236" s="306" t="s">
        <v>1391</v>
      </c>
      <c r="D236" s="306" t="s">
        <v>831</v>
      </c>
      <c r="E236" s="306" t="s">
        <v>1392</v>
      </c>
      <c r="F236" s="306" t="s">
        <v>288</v>
      </c>
      <c r="G236" s="275">
        <v>6852.66</v>
      </c>
      <c r="H236" s="275">
        <f t="shared" si="9"/>
        <v>524.22848999999997</v>
      </c>
      <c r="I236" s="275">
        <f t="shared" si="10"/>
        <v>1251.980982</v>
      </c>
      <c r="J236" s="275">
        <v>61</v>
      </c>
      <c r="K236" s="275">
        <v>515</v>
      </c>
      <c r="L236" s="275">
        <v>175</v>
      </c>
      <c r="M236" s="275">
        <v>739</v>
      </c>
      <c r="N236" s="275">
        <v>588</v>
      </c>
      <c r="O236" s="275"/>
      <c r="P236" s="275"/>
      <c r="Q236" s="276">
        <f t="shared" si="12"/>
        <v>10706.869471999998</v>
      </c>
      <c r="R236" s="277">
        <v>443</v>
      </c>
      <c r="S236" s="282"/>
      <c r="T236" s="282"/>
      <c r="U236" s="282"/>
      <c r="V236" s="282"/>
      <c r="W236" s="279">
        <f t="shared" si="1"/>
        <v>10263.869471999998</v>
      </c>
    </row>
    <row r="237" spans="1:23" s="2" customFormat="1" ht="20.100000000000001" customHeight="1">
      <c r="A237" s="42">
        <f t="shared" si="11"/>
        <v>230</v>
      </c>
      <c r="B237" s="306" t="s">
        <v>1393</v>
      </c>
      <c r="C237" s="306" t="s">
        <v>1394</v>
      </c>
      <c r="D237" s="306" t="s">
        <v>831</v>
      </c>
      <c r="E237" s="306" t="s">
        <v>1395</v>
      </c>
      <c r="F237" s="306" t="s">
        <v>281</v>
      </c>
      <c r="G237" s="275">
        <v>4833.13</v>
      </c>
      <c r="H237" s="275">
        <f t="shared" si="9"/>
        <v>369.73444499999999</v>
      </c>
      <c r="I237" s="275">
        <f t="shared" si="10"/>
        <v>883.01285100000007</v>
      </c>
      <c r="J237" s="275">
        <v>61</v>
      </c>
      <c r="K237" s="275">
        <v>515</v>
      </c>
      <c r="L237" s="275">
        <v>175</v>
      </c>
      <c r="M237" s="275">
        <v>739</v>
      </c>
      <c r="N237" s="275">
        <v>588</v>
      </c>
      <c r="O237" s="275"/>
      <c r="P237" s="275"/>
      <c r="Q237" s="276">
        <f t="shared" si="12"/>
        <v>8163.8772960000006</v>
      </c>
      <c r="R237" s="277">
        <v>443</v>
      </c>
      <c r="S237" s="282"/>
      <c r="T237" s="282"/>
      <c r="U237" s="282"/>
      <c r="V237" s="282"/>
      <c r="W237" s="279">
        <f t="shared" si="1"/>
        <v>7720.8772960000006</v>
      </c>
    </row>
    <row r="238" spans="1:23" s="2" customFormat="1" ht="20.100000000000001" customHeight="1">
      <c r="A238" s="42">
        <f t="shared" si="11"/>
        <v>231</v>
      </c>
      <c r="B238" s="306" t="s">
        <v>1396</v>
      </c>
      <c r="C238" s="306" t="s">
        <v>1397</v>
      </c>
      <c r="D238" s="306" t="s">
        <v>831</v>
      </c>
      <c r="E238" s="306" t="s">
        <v>1398</v>
      </c>
      <c r="F238" s="306" t="s">
        <v>327</v>
      </c>
      <c r="G238" s="275">
        <v>6240</v>
      </c>
      <c r="H238" s="275">
        <f t="shared" si="9"/>
        <v>477.36</v>
      </c>
      <c r="I238" s="275">
        <f t="shared" si="10"/>
        <v>1140.048</v>
      </c>
      <c r="J238" s="275">
        <v>61</v>
      </c>
      <c r="K238" s="275">
        <v>515</v>
      </c>
      <c r="L238" s="275">
        <v>175</v>
      </c>
      <c r="M238" s="275">
        <v>739</v>
      </c>
      <c r="N238" s="275">
        <v>588</v>
      </c>
      <c r="O238" s="275"/>
      <c r="P238" s="275"/>
      <c r="Q238" s="276">
        <f t="shared" si="12"/>
        <v>9935.4079999999994</v>
      </c>
      <c r="R238" s="277">
        <v>443</v>
      </c>
      <c r="S238" s="282"/>
      <c r="T238" s="282"/>
      <c r="U238" s="282"/>
      <c r="V238" s="282"/>
      <c r="W238" s="279">
        <f t="shared" si="1"/>
        <v>9492.4079999999994</v>
      </c>
    </row>
    <row r="239" spans="1:23" s="2" customFormat="1" ht="20.100000000000001" customHeight="1">
      <c r="A239" s="42">
        <f t="shared" si="11"/>
        <v>232</v>
      </c>
      <c r="B239" s="306" t="s">
        <v>1399</v>
      </c>
      <c r="C239" s="306" t="s">
        <v>1400</v>
      </c>
      <c r="D239" s="306" t="s">
        <v>831</v>
      </c>
      <c r="E239" s="306" t="s">
        <v>1401</v>
      </c>
      <c r="F239" s="306" t="s">
        <v>237</v>
      </c>
      <c r="G239" s="275">
        <v>7896.14</v>
      </c>
      <c r="H239" s="275">
        <f t="shared" si="9"/>
        <v>604.05471</v>
      </c>
      <c r="I239" s="275">
        <f t="shared" si="10"/>
        <v>1442.6247780000001</v>
      </c>
      <c r="J239" s="275">
        <v>61</v>
      </c>
      <c r="K239" s="275">
        <v>515</v>
      </c>
      <c r="L239" s="275">
        <v>175</v>
      </c>
      <c r="M239" s="275">
        <v>739</v>
      </c>
      <c r="N239" s="275">
        <v>588</v>
      </c>
      <c r="O239" s="275"/>
      <c r="P239" s="275"/>
      <c r="Q239" s="276">
        <f t="shared" si="12"/>
        <v>12020.819487999999</v>
      </c>
      <c r="R239" s="277">
        <v>443</v>
      </c>
      <c r="S239" s="282"/>
      <c r="T239" s="282"/>
      <c r="U239" s="282"/>
      <c r="V239" s="282"/>
      <c r="W239" s="279">
        <f t="shared" ref="W239:W302" si="13">+Q239-R239</f>
        <v>11577.819487999999</v>
      </c>
    </row>
    <row r="240" spans="1:23" s="2" customFormat="1" ht="20.100000000000001" customHeight="1">
      <c r="A240" s="42">
        <f t="shared" si="11"/>
        <v>233</v>
      </c>
      <c r="B240" s="306" t="s">
        <v>1402</v>
      </c>
      <c r="C240" s="306" t="s">
        <v>1403</v>
      </c>
      <c r="D240" s="306" t="s">
        <v>831</v>
      </c>
      <c r="E240" s="306" t="s">
        <v>1404</v>
      </c>
      <c r="F240" s="306" t="s">
        <v>288</v>
      </c>
      <c r="G240" s="275">
        <v>6727.5</v>
      </c>
      <c r="H240" s="275">
        <f t="shared" si="9"/>
        <v>514.65374999999995</v>
      </c>
      <c r="I240" s="275">
        <f t="shared" si="10"/>
        <v>1229.1142500000001</v>
      </c>
      <c r="J240" s="275">
        <v>61</v>
      </c>
      <c r="K240" s="275">
        <v>515</v>
      </c>
      <c r="L240" s="275">
        <v>175</v>
      </c>
      <c r="M240" s="275">
        <v>739</v>
      </c>
      <c r="N240" s="275">
        <v>588</v>
      </c>
      <c r="O240" s="275"/>
      <c r="P240" s="275"/>
      <c r="Q240" s="276">
        <f t="shared" si="12"/>
        <v>10549.268</v>
      </c>
      <c r="R240" s="277">
        <v>443</v>
      </c>
      <c r="S240" s="282"/>
      <c r="T240" s="282"/>
      <c r="U240" s="282"/>
      <c r="V240" s="282"/>
      <c r="W240" s="279">
        <f t="shared" si="13"/>
        <v>10106.268</v>
      </c>
    </row>
    <row r="241" spans="1:23" s="2" customFormat="1" ht="20.100000000000001" customHeight="1">
      <c r="A241" s="42">
        <f t="shared" si="11"/>
        <v>234</v>
      </c>
      <c r="B241" s="306" t="s">
        <v>1405</v>
      </c>
      <c r="C241" s="306" t="s">
        <v>1406</v>
      </c>
      <c r="D241" s="306" t="s">
        <v>831</v>
      </c>
      <c r="E241" s="306" t="s">
        <v>1407</v>
      </c>
      <c r="F241" s="306" t="s">
        <v>241</v>
      </c>
      <c r="G241" s="275">
        <v>8310</v>
      </c>
      <c r="H241" s="275">
        <f t="shared" si="9"/>
        <v>635.71500000000003</v>
      </c>
      <c r="I241" s="275">
        <f t="shared" si="10"/>
        <v>1518.2370000000001</v>
      </c>
      <c r="J241" s="275">
        <v>61</v>
      </c>
      <c r="K241" s="275">
        <v>515</v>
      </c>
      <c r="L241" s="275">
        <v>175</v>
      </c>
      <c r="M241" s="275">
        <v>739</v>
      </c>
      <c r="N241" s="275">
        <v>588</v>
      </c>
      <c r="O241" s="275"/>
      <c r="P241" s="275"/>
      <c r="Q241" s="276">
        <f t="shared" si="12"/>
        <v>12541.952000000001</v>
      </c>
      <c r="R241" s="277">
        <v>443</v>
      </c>
      <c r="S241" s="282"/>
      <c r="T241" s="282"/>
      <c r="U241" s="282"/>
      <c r="V241" s="282"/>
      <c r="W241" s="279">
        <f t="shared" si="13"/>
        <v>12098.952000000001</v>
      </c>
    </row>
    <row r="242" spans="1:23" s="2" customFormat="1" ht="20.100000000000001" customHeight="1">
      <c r="A242" s="42">
        <f t="shared" si="11"/>
        <v>235</v>
      </c>
      <c r="B242" s="306" t="s">
        <v>1408</v>
      </c>
      <c r="C242" s="306" t="s">
        <v>868</v>
      </c>
      <c r="D242" s="306" t="s">
        <v>831</v>
      </c>
      <c r="E242" s="306" t="s">
        <v>1409</v>
      </c>
      <c r="F242" s="306" t="s">
        <v>268</v>
      </c>
      <c r="G242" s="275">
        <v>6071.01</v>
      </c>
      <c r="H242" s="275">
        <f t="shared" si="9"/>
        <v>464.43226500000003</v>
      </c>
      <c r="I242" s="275">
        <f t="shared" si="10"/>
        <v>1109.1735270000001</v>
      </c>
      <c r="J242" s="275">
        <v>61</v>
      </c>
      <c r="K242" s="275">
        <v>515</v>
      </c>
      <c r="L242" s="275">
        <v>175</v>
      </c>
      <c r="M242" s="275">
        <v>739</v>
      </c>
      <c r="N242" s="275">
        <v>588</v>
      </c>
      <c r="O242" s="275"/>
      <c r="P242" s="275"/>
      <c r="Q242" s="276">
        <f t="shared" si="12"/>
        <v>9722.6157920000005</v>
      </c>
      <c r="R242" s="277">
        <v>443</v>
      </c>
      <c r="S242" s="282"/>
      <c r="T242" s="282"/>
      <c r="U242" s="282"/>
      <c r="V242" s="282"/>
      <c r="W242" s="279">
        <f t="shared" si="13"/>
        <v>9279.6157920000005</v>
      </c>
    </row>
    <row r="243" spans="1:23" s="2" customFormat="1" ht="20.100000000000001" customHeight="1">
      <c r="A243" s="42">
        <f t="shared" si="11"/>
        <v>236</v>
      </c>
      <c r="B243" s="306" t="s">
        <v>1410</v>
      </c>
      <c r="C243" s="306" t="s">
        <v>1411</v>
      </c>
      <c r="D243" s="306" t="s">
        <v>831</v>
      </c>
      <c r="E243" s="306" t="s">
        <v>1412</v>
      </c>
      <c r="F243" s="306" t="s">
        <v>237</v>
      </c>
      <c r="G243" s="275">
        <v>6357.75</v>
      </c>
      <c r="H243" s="275">
        <f t="shared" si="9"/>
        <v>486.36787499999997</v>
      </c>
      <c r="I243" s="275">
        <f t="shared" si="10"/>
        <v>1161.560925</v>
      </c>
      <c r="J243" s="275">
        <v>61</v>
      </c>
      <c r="K243" s="275">
        <v>515</v>
      </c>
      <c r="L243" s="275">
        <v>175</v>
      </c>
      <c r="M243" s="275">
        <v>739</v>
      </c>
      <c r="N243" s="275">
        <v>588</v>
      </c>
      <c r="O243" s="275"/>
      <c r="P243" s="275"/>
      <c r="Q243" s="276">
        <f t="shared" si="12"/>
        <v>10083.6788</v>
      </c>
      <c r="R243" s="277">
        <v>443</v>
      </c>
      <c r="S243" s="282"/>
      <c r="T243" s="282"/>
      <c r="U243" s="282"/>
      <c r="V243" s="282"/>
      <c r="W243" s="279">
        <f t="shared" si="13"/>
        <v>9640.6787999999997</v>
      </c>
    </row>
    <row r="244" spans="1:23" s="2" customFormat="1" ht="20.100000000000001" customHeight="1">
      <c r="A244" s="42">
        <f t="shared" si="11"/>
        <v>237</v>
      </c>
      <c r="B244" s="306" t="s">
        <v>1413</v>
      </c>
      <c r="C244" s="306" t="s">
        <v>868</v>
      </c>
      <c r="D244" s="306" t="s">
        <v>831</v>
      </c>
      <c r="E244" s="306" t="s">
        <v>1414</v>
      </c>
      <c r="F244" s="306" t="s">
        <v>260</v>
      </c>
      <c r="G244" s="275">
        <v>4386.25</v>
      </c>
      <c r="H244" s="275">
        <f t="shared" si="9"/>
        <v>335.54812499999997</v>
      </c>
      <c r="I244" s="275">
        <f t="shared" si="10"/>
        <v>801.36787500000003</v>
      </c>
      <c r="J244" s="275">
        <v>61</v>
      </c>
      <c r="K244" s="275">
        <v>515</v>
      </c>
      <c r="L244" s="275">
        <v>175</v>
      </c>
      <c r="M244" s="275">
        <v>739</v>
      </c>
      <c r="N244" s="275">
        <v>588</v>
      </c>
      <c r="O244" s="275"/>
      <c r="P244" s="275"/>
      <c r="Q244" s="276">
        <f t="shared" si="12"/>
        <v>7601.1660000000002</v>
      </c>
      <c r="R244" s="277">
        <v>443</v>
      </c>
      <c r="S244" s="282"/>
      <c r="T244" s="282"/>
      <c r="U244" s="282"/>
      <c r="V244" s="282"/>
      <c r="W244" s="279">
        <f t="shared" si="13"/>
        <v>7158.1660000000002</v>
      </c>
    </row>
    <row r="245" spans="1:23" s="2" customFormat="1" ht="20.100000000000001" customHeight="1">
      <c r="A245" s="42">
        <f t="shared" si="11"/>
        <v>238</v>
      </c>
      <c r="B245" s="306" t="s">
        <v>1415</v>
      </c>
      <c r="C245" s="306" t="s">
        <v>835</v>
      </c>
      <c r="D245" s="306" t="s">
        <v>831</v>
      </c>
      <c r="E245" s="306" t="s">
        <v>1416</v>
      </c>
      <c r="F245" s="306" t="s">
        <v>237</v>
      </c>
      <c r="G245" s="275">
        <v>7431.26</v>
      </c>
      <c r="H245" s="275">
        <f t="shared" si="9"/>
        <v>568.49139000000002</v>
      </c>
      <c r="I245" s="275">
        <f t="shared" si="10"/>
        <v>1357.691202</v>
      </c>
      <c r="J245" s="275">
        <v>61</v>
      </c>
      <c r="K245" s="275">
        <v>515</v>
      </c>
      <c r="L245" s="275">
        <v>175</v>
      </c>
      <c r="M245" s="275">
        <v>739</v>
      </c>
      <c r="N245" s="275">
        <v>588</v>
      </c>
      <c r="O245" s="275"/>
      <c r="P245" s="275"/>
      <c r="Q245" s="276">
        <f t="shared" si="12"/>
        <v>11435.442591999999</v>
      </c>
      <c r="R245" s="277">
        <v>443</v>
      </c>
      <c r="S245" s="282"/>
      <c r="T245" s="282"/>
      <c r="U245" s="282"/>
      <c r="V245" s="282"/>
      <c r="W245" s="279">
        <f t="shared" si="13"/>
        <v>10992.442591999999</v>
      </c>
    </row>
    <row r="246" spans="1:23" s="2" customFormat="1" ht="20.100000000000001" customHeight="1">
      <c r="A246" s="42">
        <f t="shared" si="11"/>
        <v>239</v>
      </c>
      <c r="B246" s="306" t="s">
        <v>1417</v>
      </c>
      <c r="C246" s="306" t="s">
        <v>343</v>
      </c>
      <c r="D246" s="306" t="s">
        <v>831</v>
      </c>
      <c r="E246" s="306" t="s">
        <v>1418</v>
      </c>
      <c r="F246" s="306" t="s">
        <v>237</v>
      </c>
      <c r="G246" s="275">
        <v>7491.35</v>
      </c>
      <c r="H246" s="275">
        <f t="shared" si="9"/>
        <v>573.08827500000007</v>
      </c>
      <c r="I246" s="275">
        <f t="shared" si="10"/>
        <v>1368.6696450000002</v>
      </c>
      <c r="J246" s="275">
        <v>61</v>
      </c>
      <c r="K246" s="275">
        <v>515</v>
      </c>
      <c r="L246" s="275">
        <v>175</v>
      </c>
      <c r="M246" s="275">
        <v>739</v>
      </c>
      <c r="N246" s="275">
        <v>588</v>
      </c>
      <c r="O246" s="275"/>
      <c r="P246" s="275"/>
      <c r="Q246" s="276">
        <f t="shared" si="12"/>
        <v>11511.10792</v>
      </c>
      <c r="R246" s="277">
        <v>443</v>
      </c>
      <c r="S246" s="282"/>
      <c r="T246" s="282"/>
      <c r="U246" s="282"/>
      <c r="V246" s="282"/>
      <c r="W246" s="279">
        <f t="shared" si="13"/>
        <v>11068.10792</v>
      </c>
    </row>
    <row r="247" spans="1:23" s="2" customFormat="1" ht="20.100000000000001" customHeight="1">
      <c r="A247" s="42">
        <f t="shared" si="11"/>
        <v>240</v>
      </c>
      <c r="B247" s="306" t="s">
        <v>1417</v>
      </c>
      <c r="C247" s="306" t="s">
        <v>1419</v>
      </c>
      <c r="D247" s="306" t="s">
        <v>831</v>
      </c>
      <c r="E247" s="306" t="s">
        <v>1420</v>
      </c>
      <c r="F247" s="306" t="s">
        <v>260</v>
      </c>
      <c r="G247" s="275">
        <v>7946.14</v>
      </c>
      <c r="H247" s="275">
        <f t="shared" si="9"/>
        <v>607.87971000000005</v>
      </c>
      <c r="I247" s="275">
        <f t="shared" si="10"/>
        <v>1451.7597780000001</v>
      </c>
      <c r="J247" s="275">
        <v>61</v>
      </c>
      <c r="K247" s="275">
        <v>515</v>
      </c>
      <c r="L247" s="275">
        <v>175</v>
      </c>
      <c r="M247" s="275">
        <v>739</v>
      </c>
      <c r="N247" s="275">
        <v>588</v>
      </c>
      <c r="O247" s="275"/>
      <c r="P247" s="275"/>
      <c r="Q247" s="276">
        <f t="shared" si="12"/>
        <v>12083.779488</v>
      </c>
      <c r="R247" s="277">
        <v>443</v>
      </c>
      <c r="S247" s="282"/>
      <c r="T247" s="282"/>
      <c r="U247" s="282"/>
      <c r="V247" s="282"/>
      <c r="W247" s="279">
        <f t="shared" si="13"/>
        <v>11640.779488</v>
      </c>
    </row>
    <row r="248" spans="1:23" s="2" customFormat="1" ht="20.100000000000001" customHeight="1">
      <c r="A248" s="42">
        <f t="shared" si="11"/>
        <v>241</v>
      </c>
      <c r="B248" s="306" t="s">
        <v>1417</v>
      </c>
      <c r="C248" s="306" t="s">
        <v>317</v>
      </c>
      <c r="D248" s="306" t="s">
        <v>831</v>
      </c>
      <c r="E248" s="306" t="s">
        <v>1421</v>
      </c>
      <c r="F248" s="306" t="s">
        <v>288</v>
      </c>
      <c r="G248" s="275">
        <v>7946.14</v>
      </c>
      <c r="H248" s="275">
        <f t="shared" si="9"/>
        <v>607.87971000000005</v>
      </c>
      <c r="I248" s="275">
        <f t="shared" si="10"/>
        <v>1451.7597780000001</v>
      </c>
      <c r="J248" s="275">
        <v>61</v>
      </c>
      <c r="K248" s="275">
        <v>515</v>
      </c>
      <c r="L248" s="275">
        <v>175</v>
      </c>
      <c r="M248" s="275">
        <v>739</v>
      </c>
      <c r="N248" s="275">
        <v>588</v>
      </c>
      <c r="O248" s="275"/>
      <c r="P248" s="275"/>
      <c r="Q248" s="276">
        <f t="shared" si="12"/>
        <v>12083.779488</v>
      </c>
      <c r="R248" s="277">
        <v>443</v>
      </c>
      <c r="S248" s="282"/>
      <c r="T248" s="282"/>
      <c r="U248" s="282"/>
      <c r="V248" s="282"/>
      <c r="W248" s="279">
        <f t="shared" si="13"/>
        <v>11640.779488</v>
      </c>
    </row>
    <row r="249" spans="1:23" s="2" customFormat="1" ht="20.100000000000001" customHeight="1">
      <c r="A249" s="42">
        <f t="shared" si="11"/>
        <v>242</v>
      </c>
      <c r="B249" s="306" t="s">
        <v>1422</v>
      </c>
      <c r="C249" s="306" t="s">
        <v>1423</v>
      </c>
      <c r="D249" s="306" t="s">
        <v>831</v>
      </c>
      <c r="E249" s="306" t="s">
        <v>1424</v>
      </c>
      <c r="F249" s="306" t="s">
        <v>1425</v>
      </c>
      <c r="G249" s="275">
        <v>6980</v>
      </c>
      <c r="H249" s="275">
        <f t="shared" si="9"/>
        <v>533.97</v>
      </c>
      <c r="I249" s="275">
        <f t="shared" si="10"/>
        <v>1275.2460000000001</v>
      </c>
      <c r="J249" s="275">
        <v>61</v>
      </c>
      <c r="K249" s="275">
        <v>515</v>
      </c>
      <c r="L249" s="275">
        <v>175</v>
      </c>
      <c r="M249" s="275">
        <v>739</v>
      </c>
      <c r="N249" s="275">
        <v>588</v>
      </c>
      <c r="O249" s="275"/>
      <c r="P249" s="275"/>
      <c r="Q249" s="276">
        <f t="shared" si="12"/>
        <v>10867.216</v>
      </c>
      <c r="R249" s="277">
        <v>443</v>
      </c>
      <c r="S249" s="282"/>
      <c r="T249" s="282"/>
      <c r="U249" s="282"/>
      <c r="V249" s="282"/>
      <c r="W249" s="279">
        <f t="shared" si="13"/>
        <v>10424.216</v>
      </c>
    </row>
    <row r="250" spans="1:23" s="2" customFormat="1" ht="20.100000000000001" customHeight="1">
      <c r="A250" s="42">
        <f t="shared" si="11"/>
        <v>243</v>
      </c>
      <c r="B250" s="306" t="s">
        <v>1426</v>
      </c>
      <c r="C250" s="306" t="s">
        <v>1427</v>
      </c>
      <c r="D250" s="306" t="s">
        <v>831</v>
      </c>
      <c r="E250" s="306" t="s">
        <v>1428</v>
      </c>
      <c r="F250" s="306" t="s">
        <v>237</v>
      </c>
      <c r="G250" s="275">
        <v>7846.14</v>
      </c>
      <c r="H250" s="275">
        <f t="shared" si="9"/>
        <v>600.22971000000007</v>
      </c>
      <c r="I250" s="275">
        <f t="shared" si="10"/>
        <v>1433.4897780000001</v>
      </c>
      <c r="J250" s="275">
        <v>61</v>
      </c>
      <c r="K250" s="275">
        <v>515</v>
      </c>
      <c r="L250" s="275">
        <v>175</v>
      </c>
      <c r="M250" s="275">
        <v>739</v>
      </c>
      <c r="N250" s="275">
        <v>588</v>
      </c>
      <c r="O250" s="275"/>
      <c r="P250" s="275"/>
      <c r="Q250" s="276">
        <f t="shared" si="12"/>
        <v>11957.859488000002</v>
      </c>
      <c r="R250" s="277">
        <v>443</v>
      </c>
      <c r="S250" s="282"/>
      <c r="T250" s="282"/>
      <c r="U250" s="282"/>
      <c r="V250" s="282"/>
      <c r="W250" s="279">
        <f t="shared" si="13"/>
        <v>11514.859488000002</v>
      </c>
    </row>
    <row r="251" spans="1:23" s="2" customFormat="1" ht="20.100000000000001" customHeight="1">
      <c r="A251" s="42">
        <f t="shared" si="11"/>
        <v>244</v>
      </c>
      <c r="B251" s="306" t="s">
        <v>1426</v>
      </c>
      <c r="C251" s="306" t="s">
        <v>1429</v>
      </c>
      <c r="D251" s="306" t="s">
        <v>831</v>
      </c>
      <c r="E251" s="306" t="s">
        <v>1430</v>
      </c>
      <c r="F251" s="306" t="s">
        <v>281</v>
      </c>
      <c r="G251" s="275">
        <v>6374</v>
      </c>
      <c r="H251" s="275">
        <f t="shared" si="9"/>
        <v>487.61099999999999</v>
      </c>
      <c r="I251" s="275">
        <f t="shared" si="10"/>
        <v>1164.5298</v>
      </c>
      <c r="J251" s="275">
        <v>61</v>
      </c>
      <c r="K251" s="275">
        <v>515</v>
      </c>
      <c r="L251" s="275">
        <v>175</v>
      </c>
      <c r="M251" s="275">
        <v>739</v>
      </c>
      <c r="N251" s="275">
        <v>588</v>
      </c>
      <c r="O251" s="275"/>
      <c r="P251" s="275"/>
      <c r="Q251" s="276">
        <f t="shared" si="12"/>
        <v>10104.140800000001</v>
      </c>
      <c r="R251" s="277">
        <v>443</v>
      </c>
      <c r="S251" s="282"/>
      <c r="T251" s="282"/>
      <c r="U251" s="282"/>
      <c r="V251" s="282"/>
      <c r="W251" s="279">
        <f t="shared" si="13"/>
        <v>9661.140800000001</v>
      </c>
    </row>
    <row r="252" spans="1:23" s="2" customFormat="1" ht="20.100000000000001" customHeight="1">
      <c r="A252" s="42">
        <f t="shared" si="11"/>
        <v>245</v>
      </c>
      <c r="B252" s="306" t="s">
        <v>1431</v>
      </c>
      <c r="C252" s="306" t="s">
        <v>901</v>
      </c>
      <c r="D252" s="306" t="s">
        <v>831</v>
      </c>
      <c r="E252" s="306" t="s">
        <v>1432</v>
      </c>
      <c r="F252" s="306" t="s">
        <v>292</v>
      </c>
      <c r="G252" s="275">
        <v>6300</v>
      </c>
      <c r="H252" s="275">
        <f t="shared" si="9"/>
        <v>481.95</v>
      </c>
      <c r="I252" s="275">
        <f t="shared" si="10"/>
        <v>1151.01</v>
      </c>
      <c r="J252" s="275">
        <v>61</v>
      </c>
      <c r="K252" s="275">
        <v>515</v>
      </c>
      <c r="L252" s="275">
        <v>175</v>
      </c>
      <c r="M252" s="275">
        <v>739</v>
      </c>
      <c r="N252" s="275">
        <v>588</v>
      </c>
      <c r="O252" s="275"/>
      <c r="P252" s="275"/>
      <c r="Q252" s="276">
        <f t="shared" si="12"/>
        <v>10010.959999999999</v>
      </c>
      <c r="R252" s="277">
        <v>443</v>
      </c>
      <c r="S252" s="282"/>
      <c r="T252" s="282"/>
      <c r="U252" s="282"/>
      <c r="V252" s="282"/>
      <c r="W252" s="279">
        <f t="shared" si="13"/>
        <v>9567.9599999999991</v>
      </c>
    </row>
    <row r="253" spans="1:23" s="2" customFormat="1" ht="20.100000000000001" customHeight="1">
      <c r="A253" s="42">
        <f t="shared" si="11"/>
        <v>246</v>
      </c>
      <c r="B253" s="306" t="s">
        <v>1433</v>
      </c>
      <c r="C253" s="306" t="s">
        <v>458</v>
      </c>
      <c r="D253" s="306" t="s">
        <v>831</v>
      </c>
      <c r="E253" s="306" t="s">
        <v>1434</v>
      </c>
      <c r="F253" s="306" t="s">
        <v>292</v>
      </c>
      <c r="G253" s="275">
        <v>8420.01</v>
      </c>
      <c r="H253" s="275">
        <f t="shared" si="9"/>
        <v>644.130765</v>
      </c>
      <c r="I253" s="275">
        <f t="shared" si="10"/>
        <v>1538.3358270000001</v>
      </c>
      <c r="J253" s="275">
        <v>61</v>
      </c>
      <c r="K253" s="275">
        <v>515</v>
      </c>
      <c r="L253" s="275">
        <v>175</v>
      </c>
      <c r="M253" s="275">
        <v>739</v>
      </c>
      <c r="N253" s="275">
        <v>588</v>
      </c>
      <c r="O253" s="275"/>
      <c r="P253" s="275"/>
      <c r="Q253" s="276">
        <f t="shared" si="12"/>
        <v>12680.476592000001</v>
      </c>
      <c r="R253" s="277">
        <v>443</v>
      </c>
      <c r="S253" s="282"/>
      <c r="T253" s="282"/>
      <c r="U253" s="282"/>
      <c r="V253" s="282"/>
      <c r="W253" s="279">
        <f t="shared" si="13"/>
        <v>12237.476592000001</v>
      </c>
    </row>
    <row r="254" spans="1:23" s="2" customFormat="1" ht="20.100000000000001" customHeight="1">
      <c r="A254" s="42">
        <f t="shared" si="11"/>
        <v>247</v>
      </c>
      <c r="B254" s="306" t="s">
        <v>1435</v>
      </c>
      <c r="C254" s="306" t="s">
        <v>819</v>
      </c>
      <c r="D254" s="306" t="s">
        <v>831</v>
      </c>
      <c r="E254" s="306" t="s">
        <v>1436</v>
      </c>
      <c r="F254" s="306" t="s">
        <v>264</v>
      </c>
      <c r="G254" s="275">
        <v>8190</v>
      </c>
      <c r="H254" s="275">
        <f t="shared" si="9"/>
        <v>626.53499999999997</v>
      </c>
      <c r="I254" s="275">
        <f t="shared" si="10"/>
        <v>1496.3130000000001</v>
      </c>
      <c r="J254" s="275">
        <v>61</v>
      </c>
      <c r="K254" s="275">
        <v>515</v>
      </c>
      <c r="L254" s="275">
        <v>175</v>
      </c>
      <c r="M254" s="275">
        <v>739</v>
      </c>
      <c r="N254" s="275">
        <v>588</v>
      </c>
      <c r="O254" s="275"/>
      <c r="P254" s="275"/>
      <c r="Q254" s="276">
        <f t="shared" si="12"/>
        <v>12390.848</v>
      </c>
      <c r="R254" s="277">
        <v>443</v>
      </c>
      <c r="S254" s="282"/>
      <c r="T254" s="282"/>
      <c r="U254" s="282"/>
      <c r="V254" s="282"/>
      <c r="W254" s="279">
        <f t="shared" si="13"/>
        <v>11947.848</v>
      </c>
    </row>
    <row r="255" spans="1:23" s="2" customFormat="1" ht="20.100000000000001" customHeight="1">
      <c r="A255" s="42">
        <f t="shared" si="11"/>
        <v>248</v>
      </c>
      <c r="B255" s="306" t="s">
        <v>1437</v>
      </c>
      <c r="C255" s="306" t="s">
        <v>633</v>
      </c>
      <c r="D255" s="306" t="s">
        <v>831</v>
      </c>
      <c r="E255" s="306" t="s">
        <v>1438</v>
      </c>
      <c r="F255" s="306" t="s">
        <v>241</v>
      </c>
      <c r="G255" s="275">
        <v>8525.64</v>
      </c>
      <c r="H255" s="275">
        <f t="shared" si="9"/>
        <v>652.21145999999999</v>
      </c>
      <c r="I255" s="275">
        <f t="shared" si="10"/>
        <v>1557.6344279999998</v>
      </c>
      <c r="J255" s="275">
        <v>61</v>
      </c>
      <c r="K255" s="275">
        <v>515</v>
      </c>
      <c r="L255" s="275">
        <v>175</v>
      </c>
      <c r="M255" s="275">
        <v>739</v>
      </c>
      <c r="N255" s="275">
        <v>588</v>
      </c>
      <c r="O255" s="275"/>
      <c r="P255" s="275"/>
      <c r="Q255" s="276">
        <f t="shared" si="12"/>
        <v>12813.485887999999</v>
      </c>
      <c r="R255" s="277">
        <v>443</v>
      </c>
      <c r="S255" s="282"/>
      <c r="T255" s="282"/>
      <c r="U255" s="282"/>
      <c r="V255" s="282"/>
      <c r="W255" s="279">
        <f t="shared" si="13"/>
        <v>12370.485887999999</v>
      </c>
    </row>
    <row r="256" spans="1:23" s="2" customFormat="1" ht="20.100000000000001" customHeight="1">
      <c r="A256" s="42">
        <f t="shared" si="11"/>
        <v>249</v>
      </c>
      <c r="B256" s="306" t="s">
        <v>1439</v>
      </c>
      <c r="C256" s="306" t="s">
        <v>733</v>
      </c>
      <c r="D256" s="306" t="s">
        <v>831</v>
      </c>
      <c r="E256" s="306" t="s">
        <v>1440</v>
      </c>
      <c r="F256" s="306" t="s">
        <v>237</v>
      </c>
      <c r="G256" s="275">
        <v>6397.5</v>
      </c>
      <c r="H256" s="275">
        <f t="shared" si="9"/>
        <v>489.40875</v>
      </c>
      <c r="I256" s="275">
        <f t="shared" si="10"/>
        <v>1168.8232499999999</v>
      </c>
      <c r="J256" s="275">
        <v>61</v>
      </c>
      <c r="K256" s="275">
        <v>515</v>
      </c>
      <c r="L256" s="275">
        <v>175</v>
      </c>
      <c r="M256" s="275">
        <v>739</v>
      </c>
      <c r="N256" s="275">
        <v>588</v>
      </c>
      <c r="O256" s="275"/>
      <c r="P256" s="275"/>
      <c r="Q256" s="276">
        <f t="shared" si="12"/>
        <v>10133.732</v>
      </c>
      <c r="R256" s="277">
        <v>443</v>
      </c>
      <c r="S256" s="282"/>
      <c r="T256" s="282"/>
      <c r="U256" s="282"/>
      <c r="V256" s="282"/>
      <c r="W256" s="279">
        <f t="shared" si="13"/>
        <v>9690.732</v>
      </c>
    </row>
    <row r="257" spans="1:23" s="2" customFormat="1" ht="20.100000000000001" customHeight="1">
      <c r="A257" s="42">
        <f t="shared" si="11"/>
        <v>250</v>
      </c>
      <c r="B257" s="306" t="s">
        <v>1441</v>
      </c>
      <c r="C257" s="306" t="s">
        <v>365</v>
      </c>
      <c r="D257" s="306" t="s">
        <v>831</v>
      </c>
      <c r="E257" s="306" t="s">
        <v>1442</v>
      </c>
      <c r="F257" s="306" t="s">
        <v>281</v>
      </c>
      <c r="G257" s="275">
        <v>5684.25</v>
      </c>
      <c r="H257" s="275">
        <f t="shared" si="9"/>
        <v>434.845125</v>
      </c>
      <c r="I257" s="275">
        <f t="shared" si="10"/>
        <v>1038.512475</v>
      </c>
      <c r="J257" s="275">
        <v>61</v>
      </c>
      <c r="K257" s="275">
        <v>515</v>
      </c>
      <c r="L257" s="275">
        <v>175</v>
      </c>
      <c r="M257" s="275">
        <v>739</v>
      </c>
      <c r="N257" s="275">
        <v>588</v>
      </c>
      <c r="O257" s="275"/>
      <c r="P257" s="275"/>
      <c r="Q257" s="276">
        <f t="shared" si="12"/>
        <v>9235.6075999999994</v>
      </c>
      <c r="R257" s="277">
        <v>443</v>
      </c>
      <c r="S257" s="282"/>
      <c r="T257" s="282"/>
      <c r="U257" s="282"/>
      <c r="V257" s="282"/>
      <c r="W257" s="279">
        <f t="shared" si="13"/>
        <v>8792.6075999999994</v>
      </c>
    </row>
    <row r="258" spans="1:23" s="2" customFormat="1" ht="20.100000000000001" customHeight="1">
      <c r="A258" s="42">
        <f t="shared" si="11"/>
        <v>251</v>
      </c>
      <c r="B258" s="306" t="s">
        <v>1443</v>
      </c>
      <c r="C258" s="306" t="s">
        <v>329</v>
      </c>
      <c r="D258" s="306" t="s">
        <v>831</v>
      </c>
      <c r="E258" s="306" t="s">
        <v>1444</v>
      </c>
      <c r="F258" s="306" t="s">
        <v>288</v>
      </c>
      <c r="G258" s="275">
        <v>8076.9</v>
      </c>
      <c r="H258" s="275">
        <f t="shared" si="9"/>
        <v>617.88284999999996</v>
      </c>
      <c r="I258" s="275">
        <f t="shared" si="10"/>
        <v>1475.6496299999999</v>
      </c>
      <c r="J258" s="275">
        <v>61</v>
      </c>
      <c r="K258" s="275">
        <v>515</v>
      </c>
      <c r="L258" s="275">
        <v>175</v>
      </c>
      <c r="M258" s="275">
        <v>739</v>
      </c>
      <c r="N258" s="275">
        <v>588</v>
      </c>
      <c r="O258" s="275"/>
      <c r="P258" s="275"/>
      <c r="Q258" s="276">
        <f t="shared" si="12"/>
        <v>12248.432479999999</v>
      </c>
      <c r="R258" s="277">
        <v>443</v>
      </c>
      <c r="S258" s="282"/>
      <c r="T258" s="282"/>
      <c r="U258" s="282"/>
      <c r="V258" s="282"/>
      <c r="W258" s="279">
        <f t="shared" si="13"/>
        <v>11805.432479999999</v>
      </c>
    </row>
    <row r="259" spans="1:23" s="2" customFormat="1" ht="20.100000000000001" customHeight="1">
      <c r="A259" s="42">
        <f t="shared" si="11"/>
        <v>252</v>
      </c>
      <c r="B259" s="306" t="s">
        <v>1445</v>
      </c>
      <c r="C259" s="306" t="s">
        <v>1446</v>
      </c>
      <c r="D259" s="306" t="s">
        <v>831</v>
      </c>
      <c r="E259" s="306" t="s">
        <v>1447</v>
      </c>
      <c r="F259" s="306" t="s">
        <v>281</v>
      </c>
      <c r="G259" s="275">
        <v>8478.4</v>
      </c>
      <c r="H259" s="275">
        <f t="shared" si="9"/>
        <v>648.59759999999994</v>
      </c>
      <c r="I259" s="275">
        <f t="shared" si="10"/>
        <v>1549.00368</v>
      </c>
      <c r="J259" s="275">
        <v>61</v>
      </c>
      <c r="K259" s="275">
        <v>515</v>
      </c>
      <c r="L259" s="275">
        <v>175</v>
      </c>
      <c r="M259" s="275">
        <v>739</v>
      </c>
      <c r="N259" s="275">
        <v>588</v>
      </c>
      <c r="O259" s="275"/>
      <c r="P259" s="275"/>
      <c r="Q259" s="276">
        <f t="shared" si="12"/>
        <v>12754.001279999999</v>
      </c>
      <c r="R259" s="277">
        <v>443</v>
      </c>
      <c r="S259" s="282"/>
      <c r="T259" s="282"/>
      <c r="U259" s="282"/>
      <c r="V259" s="282"/>
      <c r="W259" s="279">
        <f t="shared" si="13"/>
        <v>12311.001279999999</v>
      </c>
    </row>
    <row r="260" spans="1:23" s="2" customFormat="1" ht="20.100000000000001" customHeight="1">
      <c r="A260" s="42">
        <f t="shared" si="11"/>
        <v>253</v>
      </c>
      <c r="B260" s="306" t="s">
        <v>1448</v>
      </c>
      <c r="C260" s="306" t="s">
        <v>587</v>
      </c>
      <c r="D260" s="306" t="s">
        <v>831</v>
      </c>
      <c r="E260" s="306" t="s">
        <v>1449</v>
      </c>
      <c r="F260" s="306" t="s">
        <v>264</v>
      </c>
      <c r="G260" s="275">
        <v>7020</v>
      </c>
      <c r="H260" s="275">
        <f t="shared" si="9"/>
        <v>537.03</v>
      </c>
      <c r="I260" s="275">
        <f t="shared" si="10"/>
        <v>1282.5540000000001</v>
      </c>
      <c r="J260" s="275">
        <v>61</v>
      </c>
      <c r="K260" s="275">
        <v>515</v>
      </c>
      <c r="L260" s="275">
        <v>175</v>
      </c>
      <c r="M260" s="275">
        <v>739</v>
      </c>
      <c r="N260" s="275">
        <v>588</v>
      </c>
      <c r="O260" s="275"/>
      <c r="P260" s="275"/>
      <c r="Q260" s="276">
        <f t="shared" si="12"/>
        <v>10917.583999999999</v>
      </c>
      <c r="R260" s="277">
        <v>443</v>
      </c>
      <c r="S260" s="282"/>
      <c r="T260" s="282"/>
      <c r="U260" s="282"/>
      <c r="V260" s="282"/>
      <c r="W260" s="279">
        <f t="shared" si="13"/>
        <v>10474.583999999999</v>
      </c>
    </row>
    <row r="261" spans="1:23" s="2" customFormat="1" ht="20.100000000000001" customHeight="1">
      <c r="A261" s="42">
        <f t="shared" si="11"/>
        <v>254</v>
      </c>
      <c r="B261" s="306" t="s">
        <v>1450</v>
      </c>
      <c r="C261" s="306" t="s">
        <v>448</v>
      </c>
      <c r="D261" s="306" t="s">
        <v>831</v>
      </c>
      <c r="E261" s="306" t="s">
        <v>1451</v>
      </c>
      <c r="F261" s="306" t="s">
        <v>260</v>
      </c>
      <c r="G261" s="275">
        <v>6260</v>
      </c>
      <c r="H261" s="275">
        <f t="shared" si="9"/>
        <v>478.89</v>
      </c>
      <c r="I261" s="275">
        <f t="shared" si="10"/>
        <v>1143.702</v>
      </c>
      <c r="J261" s="275">
        <v>61</v>
      </c>
      <c r="K261" s="275">
        <v>515</v>
      </c>
      <c r="L261" s="275">
        <v>175</v>
      </c>
      <c r="M261" s="275">
        <v>739</v>
      </c>
      <c r="N261" s="275">
        <v>588</v>
      </c>
      <c r="O261" s="275"/>
      <c r="P261" s="275"/>
      <c r="Q261" s="276">
        <f t="shared" si="12"/>
        <v>9960.5920000000006</v>
      </c>
      <c r="R261" s="277">
        <v>443</v>
      </c>
      <c r="S261" s="282"/>
      <c r="T261" s="282"/>
      <c r="U261" s="282"/>
      <c r="V261" s="282"/>
      <c r="W261" s="279">
        <f t="shared" si="13"/>
        <v>9517.5920000000006</v>
      </c>
    </row>
    <row r="262" spans="1:23" s="2" customFormat="1" ht="20.100000000000001" customHeight="1">
      <c r="A262" s="42">
        <f t="shared" si="11"/>
        <v>255</v>
      </c>
      <c r="B262" s="306" t="s">
        <v>1452</v>
      </c>
      <c r="C262" s="306" t="s">
        <v>763</v>
      </c>
      <c r="D262" s="306" t="s">
        <v>831</v>
      </c>
      <c r="E262" s="306" t="s">
        <v>1453</v>
      </c>
      <c r="F262" s="306" t="s">
        <v>268</v>
      </c>
      <c r="G262" s="275">
        <v>7028.09</v>
      </c>
      <c r="H262" s="275">
        <f t="shared" si="9"/>
        <v>537.64888499999995</v>
      </c>
      <c r="I262" s="275">
        <f t="shared" si="10"/>
        <v>1284.0320429999999</v>
      </c>
      <c r="J262" s="275">
        <v>61</v>
      </c>
      <c r="K262" s="275">
        <v>515</v>
      </c>
      <c r="L262" s="275">
        <v>175</v>
      </c>
      <c r="M262" s="275">
        <v>739</v>
      </c>
      <c r="N262" s="275">
        <v>588</v>
      </c>
      <c r="O262" s="275"/>
      <c r="P262" s="275"/>
      <c r="Q262" s="276">
        <f t="shared" si="12"/>
        <v>10927.770928</v>
      </c>
      <c r="R262" s="277">
        <v>443</v>
      </c>
      <c r="S262" s="282"/>
      <c r="T262" s="282"/>
      <c r="U262" s="282"/>
      <c r="V262" s="282"/>
      <c r="W262" s="279">
        <f t="shared" si="13"/>
        <v>10484.770928</v>
      </c>
    </row>
    <row r="263" spans="1:23" s="2" customFormat="1" ht="20.100000000000001" customHeight="1">
      <c r="A263" s="42">
        <f t="shared" si="11"/>
        <v>256</v>
      </c>
      <c r="B263" s="306" t="s">
        <v>1454</v>
      </c>
      <c r="C263" s="306" t="s">
        <v>1455</v>
      </c>
      <c r="D263" s="306" t="s">
        <v>831</v>
      </c>
      <c r="E263" s="306" t="s">
        <v>1456</v>
      </c>
      <c r="F263" s="306" t="s">
        <v>526</v>
      </c>
      <c r="G263" s="275">
        <v>2038.4</v>
      </c>
      <c r="H263" s="275">
        <f t="shared" si="9"/>
        <v>155.9376</v>
      </c>
      <c r="I263" s="275">
        <f t="shared" si="10"/>
        <v>372.41568000000001</v>
      </c>
      <c r="J263" s="275">
        <v>61</v>
      </c>
      <c r="K263" s="275">
        <v>515</v>
      </c>
      <c r="L263" s="275">
        <v>175</v>
      </c>
      <c r="M263" s="275">
        <v>739</v>
      </c>
      <c r="N263" s="275">
        <v>588</v>
      </c>
      <c r="O263" s="275"/>
      <c r="P263" s="275"/>
      <c r="Q263" s="276">
        <f t="shared" si="12"/>
        <v>4644.7532800000008</v>
      </c>
      <c r="R263" s="277">
        <v>443</v>
      </c>
      <c r="S263" s="282"/>
      <c r="T263" s="282"/>
      <c r="U263" s="282"/>
      <c r="V263" s="282"/>
      <c r="W263" s="279">
        <f t="shared" si="13"/>
        <v>4201.7532800000008</v>
      </c>
    </row>
    <row r="264" spans="1:23" s="2" customFormat="1" ht="20.100000000000001" customHeight="1">
      <c r="A264" s="42">
        <f t="shared" si="11"/>
        <v>257</v>
      </c>
      <c r="B264" s="306" t="s">
        <v>1457</v>
      </c>
      <c r="C264" s="306" t="s">
        <v>458</v>
      </c>
      <c r="D264" s="306" t="s">
        <v>831</v>
      </c>
      <c r="E264" s="306" t="s">
        <v>1458</v>
      </c>
      <c r="F264" s="306" t="s">
        <v>268</v>
      </c>
      <c r="G264" s="275">
        <v>6369.18</v>
      </c>
      <c r="H264" s="275">
        <f t="shared" si="9"/>
        <v>487.24227000000002</v>
      </c>
      <c r="I264" s="275">
        <f t="shared" si="10"/>
        <v>1163.6491860000001</v>
      </c>
      <c r="J264" s="275">
        <v>61</v>
      </c>
      <c r="K264" s="275">
        <v>515</v>
      </c>
      <c r="L264" s="275">
        <v>175</v>
      </c>
      <c r="M264" s="275">
        <v>739</v>
      </c>
      <c r="N264" s="275">
        <v>588</v>
      </c>
      <c r="O264" s="275"/>
      <c r="P264" s="275"/>
      <c r="Q264" s="276">
        <f t="shared" si="12"/>
        <v>10098.071456</v>
      </c>
      <c r="R264" s="277">
        <v>443</v>
      </c>
      <c r="S264" s="282"/>
      <c r="T264" s="282"/>
      <c r="U264" s="282"/>
      <c r="V264" s="282"/>
      <c r="W264" s="279">
        <f t="shared" si="13"/>
        <v>9655.0714559999997</v>
      </c>
    </row>
    <row r="265" spans="1:23" s="2" customFormat="1" ht="20.100000000000001" customHeight="1">
      <c r="A265" s="42">
        <f t="shared" si="11"/>
        <v>258</v>
      </c>
      <c r="B265" s="306" t="s">
        <v>1459</v>
      </c>
      <c r="C265" s="306" t="s">
        <v>1460</v>
      </c>
      <c r="D265" s="306" t="s">
        <v>831</v>
      </c>
      <c r="E265" s="306" t="s">
        <v>1461</v>
      </c>
      <c r="F265" s="306" t="s">
        <v>260</v>
      </c>
      <c r="G265" s="275">
        <v>7194</v>
      </c>
      <c r="H265" s="275">
        <f t="shared" ref="H265:H328" si="14">G265*0.0765</f>
        <v>550.34100000000001</v>
      </c>
      <c r="I265" s="275">
        <f t="shared" ref="I265:I328" si="15">G265*0.1827</f>
        <v>1314.3438000000001</v>
      </c>
      <c r="J265" s="275">
        <v>61</v>
      </c>
      <c r="K265" s="275">
        <v>515</v>
      </c>
      <c r="L265" s="275">
        <v>175</v>
      </c>
      <c r="M265" s="275">
        <v>739</v>
      </c>
      <c r="N265" s="275">
        <v>588</v>
      </c>
      <c r="O265" s="275"/>
      <c r="P265" s="275"/>
      <c r="Q265" s="276">
        <f t="shared" si="12"/>
        <v>11136.684800000001</v>
      </c>
      <c r="R265" s="277">
        <v>443</v>
      </c>
      <c r="S265" s="282"/>
      <c r="T265" s="282"/>
      <c r="U265" s="282"/>
      <c r="V265" s="282"/>
      <c r="W265" s="279">
        <f t="shared" si="13"/>
        <v>10693.684800000001</v>
      </c>
    </row>
    <row r="266" spans="1:23" s="2" customFormat="1" ht="20.100000000000001" customHeight="1">
      <c r="A266" s="42">
        <f t="shared" si="11"/>
        <v>259</v>
      </c>
      <c r="B266" s="306" t="s">
        <v>1462</v>
      </c>
      <c r="C266" s="306" t="s">
        <v>1026</v>
      </c>
      <c r="D266" s="306" t="s">
        <v>831</v>
      </c>
      <c r="E266" s="306" t="s">
        <v>1463</v>
      </c>
      <c r="F266" s="306" t="s">
        <v>281</v>
      </c>
      <c r="G266" s="275">
        <v>8160</v>
      </c>
      <c r="H266" s="275">
        <f t="shared" si="14"/>
        <v>624.24</v>
      </c>
      <c r="I266" s="275">
        <f t="shared" si="15"/>
        <v>1490.8320000000001</v>
      </c>
      <c r="J266" s="275">
        <v>61</v>
      </c>
      <c r="K266" s="275">
        <v>515</v>
      </c>
      <c r="L266" s="275">
        <v>175</v>
      </c>
      <c r="M266" s="275">
        <v>739</v>
      </c>
      <c r="N266" s="275">
        <v>588</v>
      </c>
      <c r="O266" s="275"/>
      <c r="P266" s="275"/>
      <c r="Q266" s="276">
        <f t="shared" si="12"/>
        <v>12353.072</v>
      </c>
      <c r="R266" s="277">
        <v>443</v>
      </c>
      <c r="S266" s="282"/>
      <c r="T266" s="282"/>
      <c r="U266" s="282"/>
      <c r="V266" s="282"/>
      <c r="W266" s="279">
        <f t="shared" si="13"/>
        <v>11910.072</v>
      </c>
    </row>
    <row r="267" spans="1:23" s="2" customFormat="1" ht="20.100000000000001" customHeight="1">
      <c r="A267" s="42">
        <f t="shared" si="11"/>
        <v>260</v>
      </c>
      <c r="B267" s="306" t="s">
        <v>1464</v>
      </c>
      <c r="C267" s="306" t="s">
        <v>371</v>
      </c>
      <c r="D267" s="306" t="s">
        <v>831</v>
      </c>
      <c r="E267" s="306" t="s">
        <v>1465</v>
      </c>
      <c r="F267" s="306" t="s">
        <v>327</v>
      </c>
      <c r="G267" s="275">
        <v>7220</v>
      </c>
      <c r="H267" s="275">
        <f t="shared" si="14"/>
        <v>552.33000000000004</v>
      </c>
      <c r="I267" s="275">
        <f t="shared" si="15"/>
        <v>1319.0940000000001</v>
      </c>
      <c r="J267" s="275">
        <v>61</v>
      </c>
      <c r="K267" s="275">
        <v>515</v>
      </c>
      <c r="L267" s="275">
        <v>175</v>
      </c>
      <c r="M267" s="275">
        <v>739</v>
      </c>
      <c r="N267" s="275">
        <v>588</v>
      </c>
      <c r="O267" s="275"/>
      <c r="P267" s="275"/>
      <c r="Q267" s="276">
        <f t="shared" si="12"/>
        <v>11169.423999999999</v>
      </c>
      <c r="R267" s="277">
        <v>443</v>
      </c>
      <c r="S267" s="282"/>
      <c r="T267" s="282"/>
      <c r="U267" s="282"/>
      <c r="V267" s="282"/>
      <c r="W267" s="279">
        <f t="shared" si="13"/>
        <v>10726.423999999999</v>
      </c>
    </row>
    <row r="268" spans="1:23" s="2" customFormat="1" ht="20.100000000000001" customHeight="1">
      <c r="A268" s="42">
        <f t="shared" si="11"/>
        <v>261</v>
      </c>
      <c r="B268" s="306" t="s">
        <v>1466</v>
      </c>
      <c r="C268" s="306" t="s">
        <v>1467</v>
      </c>
      <c r="D268" s="306" t="s">
        <v>831</v>
      </c>
      <c r="E268" s="306" t="s">
        <v>1468</v>
      </c>
      <c r="F268" s="306" t="s">
        <v>1262</v>
      </c>
      <c r="G268" s="275">
        <v>8250.02</v>
      </c>
      <c r="H268" s="275">
        <f t="shared" si="14"/>
        <v>631.12653</v>
      </c>
      <c r="I268" s="275">
        <f t="shared" si="15"/>
        <v>1507.2786540000002</v>
      </c>
      <c r="J268" s="275">
        <v>61</v>
      </c>
      <c r="K268" s="275">
        <v>515</v>
      </c>
      <c r="L268" s="275">
        <v>175</v>
      </c>
      <c r="M268" s="275">
        <v>739</v>
      </c>
      <c r="N268" s="275">
        <v>588</v>
      </c>
      <c r="O268" s="275"/>
      <c r="P268" s="275"/>
      <c r="Q268" s="276">
        <f t="shared" si="12"/>
        <v>12466.425184</v>
      </c>
      <c r="R268" s="277">
        <v>443</v>
      </c>
      <c r="S268" s="282"/>
      <c r="T268" s="282"/>
      <c r="U268" s="282"/>
      <c r="V268" s="282"/>
      <c r="W268" s="279">
        <f t="shared" si="13"/>
        <v>12023.425184</v>
      </c>
    </row>
    <row r="269" spans="1:23" s="2" customFormat="1" ht="20.100000000000001" customHeight="1">
      <c r="A269" s="42">
        <f t="shared" si="11"/>
        <v>262</v>
      </c>
      <c r="B269" s="306" t="s">
        <v>1469</v>
      </c>
      <c r="C269" s="306" t="s">
        <v>1470</v>
      </c>
      <c r="D269" s="306" t="s">
        <v>831</v>
      </c>
      <c r="E269" s="306" t="s">
        <v>1471</v>
      </c>
      <c r="F269" s="306" t="s">
        <v>237</v>
      </c>
      <c r="G269" s="275">
        <v>4111.25</v>
      </c>
      <c r="H269" s="275">
        <f t="shared" si="14"/>
        <v>314.510625</v>
      </c>
      <c r="I269" s="275">
        <f t="shared" si="15"/>
        <v>751.12537499999996</v>
      </c>
      <c r="J269" s="275">
        <v>61</v>
      </c>
      <c r="K269" s="275">
        <v>515</v>
      </c>
      <c r="L269" s="275">
        <v>175</v>
      </c>
      <c r="M269" s="275">
        <v>739</v>
      </c>
      <c r="N269" s="275">
        <v>588</v>
      </c>
      <c r="O269" s="275"/>
      <c r="P269" s="275"/>
      <c r="Q269" s="276">
        <f t="shared" si="12"/>
        <v>7254.8859999999995</v>
      </c>
      <c r="R269" s="277">
        <v>443</v>
      </c>
      <c r="S269" s="282"/>
      <c r="T269" s="282"/>
      <c r="U269" s="282"/>
      <c r="V269" s="282"/>
      <c r="W269" s="279">
        <f t="shared" si="13"/>
        <v>6811.8859999999995</v>
      </c>
    </row>
    <row r="270" spans="1:23" s="2" customFormat="1" ht="20.100000000000001" customHeight="1">
      <c r="A270" s="42">
        <f t="shared" si="11"/>
        <v>263</v>
      </c>
      <c r="B270" s="306" t="s">
        <v>1472</v>
      </c>
      <c r="C270" s="306" t="s">
        <v>1473</v>
      </c>
      <c r="D270" s="306" t="s">
        <v>831</v>
      </c>
      <c r="E270" s="306" t="s">
        <v>1474</v>
      </c>
      <c r="F270" s="306" t="s">
        <v>264</v>
      </c>
      <c r="G270" s="275">
        <v>10516.92</v>
      </c>
      <c r="H270" s="275">
        <f t="shared" si="14"/>
        <v>804.54438000000005</v>
      </c>
      <c r="I270" s="275">
        <f t="shared" si="15"/>
        <v>1921.441284</v>
      </c>
      <c r="J270" s="275">
        <v>61</v>
      </c>
      <c r="K270" s="275">
        <v>515</v>
      </c>
      <c r="L270" s="275">
        <v>175</v>
      </c>
      <c r="M270" s="275">
        <v>739</v>
      </c>
      <c r="N270" s="275">
        <v>588</v>
      </c>
      <c r="O270" s="275"/>
      <c r="P270" s="275"/>
      <c r="Q270" s="276">
        <f t="shared" si="12"/>
        <v>15320.905664</v>
      </c>
      <c r="R270" s="277">
        <v>443</v>
      </c>
      <c r="S270" s="282"/>
      <c r="T270" s="282"/>
      <c r="U270" s="282"/>
      <c r="V270" s="282"/>
      <c r="W270" s="279">
        <f t="shared" si="13"/>
        <v>14877.905664</v>
      </c>
    </row>
    <row r="271" spans="1:23" s="2" customFormat="1" ht="20.100000000000001" customHeight="1">
      <c r="A271" s="42">
        <f t="shared" si="11"/>
        <v>264</v>
      </c>
      <c r="B271" s="306" t="s">
        <v>1475</v>
      </c>
      <c r="C271" s="306" t="s">
        <v>512</v>
      </c>
      <c r="D271" s="306" t="s">
        <v>831</v>
      </c>
      <c r="E271" s="306" t="s">
        <v>1476</v>
      </c>
      <c r="F271" s="306" t="s">
        <v>292</v>
      </c>
      <c r="G271" s="275">
        <v>8220</v>
      </c>
      <c r="H271" s="275">
        <f t="shared" si="14"/>
        <v>628.83000000000004</v>
      </c>
      <c r="I271" s="275">
        <f t="shared" si="15"/>
        <v>1501.7940000000001</v>
      </c>
      <c r="J271" s="275">
        <v>61</v>
      </c>
      <c r="K271" s="275">
        <v>515</v>
      </c>
      <c r="L271" s="275">
        <v>175</v>
      </c>
      <c r="M271" s="275">
        <v>739</v>
      </c>
      <c r="N271" s="275">
        <v>588</v>
      </c>
      <c r="O271" s="275"/>
      <c r="P271" s="275"/>
      <c r="Q271" s="276">
        <f t="shared" si="12"/>
        <v>12428.624</v>
      </c>
      <c r="R271" s="277">
        <v>443</v>
      </c>
      <c r="S271" s="282"/>
      <c r="T271" s="282"/>
      <c r="U271" s="282"/>
      <c r="V271" s="282"/>
      <c r="W271" s="279">
        <f t="shared" si="13"/>
        <v>11985.624</v>
      </c>
    </row>
    <row r="272" spans="1:23" s="2" customFormat="1" ht="20.100000000000001" customHeight="1">
      <c r="A272" s="42">
        <f t="shared" si="11"/>
        <v>265</v>
      </c>
      <c r="B272" s="306" t="s">
        <v>1477</v>
      </c>
      <c r="C272" s="306" t="s">
        <v>901</v>
      </c>
      <c r="D272" s="306" t="s">
        <v>831</v>
      </c>
      <c r="E272" s="306" t="s">
        <v>1478</v>
      </c>
      <c r="F272" s="306" t="s">
        <v>264</v>
      </c>
      <c r="G272" s="275">
        <v>5384.6</v>
      </c>
      <c r="H272" s="275">
        <f t="shared" si="14"/>
        <v>411.92189999999999</v>
      </c>
      <c r="I272" s="275">
        <f t="shared" si="15"/>
        <v>983.76642000000004</v>
      </c>
      <c r="J272" s="275">
        <v>61</v>
      </c>
      <c r="K272" s="275">
        <v>515</v>
      </c>
      <c r="L272" s="275">
        <v>175</v>
      </c>
      <c r="M272" s="275">
        <v>739</v>
      </c>
      <c r="N272" s="275">
        <v>588</v>
      </c>
      <c r="O272" s="275"/>
      <c r="P272" s="275"/>
      <c r="Q272" s="276">
        <f t="shared" si="12"/>
        <v>8858.2883199999997</v>
      </c>
      <c r="R272" s="277">
        <v>443</v>
      </c>
      <c r="S272" s="282"/>
      <c r="T272" s="282"/>
      <c r="U272" s="282"/>
      <c r="V272" s="282"/>
      <c r="W272" s="279">
        <f t="shared" si="13"/>
        <v>8415.2883199999997</v>
      </c>
    </row>
    <row r="273" spans="1:23" s="2" customFormat="1" ht="20.100000000000001" customHeight="1">
      <c r="A273" s="42">
        <f t="shared" si="11"/>
        <v>266</v>
      </c>
      <c r="B273" s="306" t="s">
        <v>1479</v>
      </c>
      <c r="C273" s="306" t="s">
        <v>1480</v>
      </c>
      <c r="D273" s="306" t="s">
        <v>831</v>
      </c>
      <c r="E273" s="306" t="s">
        <v>1481</v>
      </c>
      <c r="F273" s="306" t="s">
        <v>288</v>
      </c>
      <c r="G273" s="275">
        <v>6764</v>
      </c>
      <c r="H273" s="275">
        <f t="shared" si="14"/>
        <v>517.44600000000003</v>
      </c>
      <c r="I273" s="275">
        <f t="shared" si="15"/>
        <v>1235.7828</v>
      </c>
      <c r="J273" s="275">
        <v>61</v>
      </c>
      <c r="K273" s="275">
        <v>515</v>
      </c>
      <c r="L273" s="275">
        <v>175</v>
      </c>
      <c r="M273" s="275">
        <v>739</v>
      </c>
      <c r="N273" s="275">
        <v>588</v>
      </c>
      <c r="O273" s="275"/>
      <c r="P273" s="275"/>
      <c r="Q273" s="276">
        <f t="shared" si="12"/>
        <v>10595.228800000001</v>
      </c>
      <c r="R273" s="277">
        <v>443</v>
      </c>
      <c r="S273" s="282"/>
      <c r="T273" s="282"/>
      <c r="U273" s="282"/>
      <c r="V273" s="282"/>
      <c r="W273" s="279">
        <f t="shared" si="13"/>
        <v>10152.228800000001</v>
      </c>
    </row>
    <row r="274" spans="1:23" s="2" customFormat="1" ht="20.100000000000001" customHeight="1">
      <c r="A274" s="42">
        <f t="shared" si="11"/>
        <v>267</v>
      </c>
      <c r="B274" s="306" t="s">
        <v>1482</v>
      </c>
      <c r="C274" s="306" t="s">
        <v>534</v>
      </c>
      <c r="D274" s="306" t="s">
        <v>831</v>
      </c>
      <c r="E274" s="306" t="s">
        <v>1483</v>
      </c>
      <c r="F274" s="306" t="s">
        <v>288</v>
      </c>
      <c r="G274" s="275">
        <v>7755.71</v>
      </c>
      <c r="H274" s="275">
        <f t="shared" si="14"/>
        <v>593.31181500000002</v>
      </c>
      <c r="I274" s="275">
        <f t="shared" si="15"/>
        <v>1416.9682170000001</v>
      </c>
      <c r="J274" s="275">
        <v>61</v>
      </c>
      <c r="K274" s="275">
        <v>515</v>
      </c>
      <c r="L274" s="275">
        <v>175</v>
      </c>
      <c r="M274" s="275">
        <v>739</v>
      </c>
      <c r="N274" s="275">
        <v>588</v>
      </c>
      <c r="O274" s="275"/>
      <c r="P274" s="275"/>
      <c r="Q274" s="276">
        <f t="shared" si="12"/>
        <v>11843.990032</v>
      </c>
      <c r="R274" s="277">
        <v>443</v>
      </c>
      <c r="S274" s="282"/>
      <c r="T274" s="282"/>
      <c r="U274" s="282"/>
      <c r="V274" s="282"/>
      <c r="W274" s="279">
        <f t="shared" si="13"/>
        <v>11400.990032</v>
      </c>
    </row>
    <row r="275" spans="1:23" s="2" customFormat="1" ht="20.100000000000001" customHeight="1">
      <c r="A275" s="42">
        <f t="shared" si="11"/>
        <v>268</v>
      </c>
      <c r="B275" s="306" t="s">
        <v>358</v>
      </c>
      <c r="C275" s="306" t="s">
        <v>353</v>
      </c>
      <c r="D275" s="306" t="s">
        <v>831</v>
      </c>
      <c r="E275" s="306" t="s">
        <v>1484</v>
      </c>
      <c r="F275" s="306" t="s">
        <v>288</v>
      </c>
      <c r="G275" s="275">
        <v>5002</v>
      </c>
      <c r="H275" s="275">
        <f t="shared" si="14"/>
        <v>382.65300000000002</v>
      </c>
      <c r="I275" s="275">
        <f t="shared" si="15"/>
        <v>913.86540000000002</v>
      </c>
      <c r="J275" s="275">
        <v>61</v>
      </c>
      <c r="K275" s="275">
        <v>515</v>
      </c>
      <c r="L275" s="275">
        <v>175</v>
      </c>
      <c r="M275" s="275">
        <v>739</v>
      </c>
      <c r="N275" s="275">
        <v>588</v>
      </c>
      <c r="O275" s="275"/>
      <c r="P275" s="275"/>
      <c r="Q275" s="276">
        <f t="shared" si="12"/>
        <v>8376.5184000000008</v>
      </c>
      <c r="R275" s="277">
        <v>443</v>
      </c>
      <c r="S275" s="282"/>
      <c r="T275" s="282"/>
      <c r="U275" s="282"/>
      <c r="V275" s="282"/>
      <c r="W275" s="279">
        <f t="shared" si="13"/>
        <v>7933.5184000000008</v>
      </c>
    </row>
    <row r="276" spans="1:23" s="2" customFormat="1" ht="20.100000000000001" customHeight="1">
      <c r="A276" s="42">
        <f t="shared" si="11"/>
        <v>269</v>
      </c>
      <c r="B276" s="306" t="s">
        <v>1485</v>
      </c>
      <c r="C276" s="306" t="s">
        <v>733</v>
      </c>
      <c r="D276" s="306" t="s">
        <v>831</v>
      </c>
      <c r="E276" s="306" t="s">
        <v>1486</v>
      </c>
      <c r="F276" s="306" t="s">
        <v>292</v>
      </c>
      <c r="G276" s="275">
        <v>7846.14</v>
      </c>
      <c r="H276" s="275">
        <f t="shared" si="14"/>
        <v>600.22971000000007</v>
      </c>
      <c r="I276" s="275">
        <f t="shared" si="15"/>
        <v>1433.4897780000001</v>
      </c>
      <c r="J276" s="275">
        <v>61</v>
      </c>
      <c r="K276" s="275">
        <v>515</v>
      </c>
      <c r="L276" s="275">
        <v>175</v>
      </c>
      <c r="M276" s="275">
        <v>739</v>
      </c>
      <c r="N276" s="275">
        <v>588</v>
      </c>
      <c r="O276" s="275"/>
      <c r="P276" s="275"/>
      <c r="Q276" s="276">
        <f t="shared" si="12"/>
        <v>11957.859488000002</v>
      </c>
      <c r="R276" s="277">
        <v>443</v>
      </c>
      <c r="S276" s="282"/>
      <c r="T276" s="282"/>
      <c r="U276" s="282"/>
      <c r="V276" s="282"/>
      <c r="W276" s="279">
        <f t="shared" si="13"/>
        <v>11514.859488000002</v>
      </c>
    </row>
    <row r="277" spans="1:23" s="2" customFormat="1" ht="20.100000000000001" customHeight="1">
      <c r="A277" s="42">
        <f t="shared" si="11"/>
        <v>270</v>
      </c>
      <c r="B277" s="306" t="s">
        <v>1487</v>
      </c>
      <c r="C277" s="306" t="s">
        <v>557</v>
      </c>
      <c r="D277" s="306" t="s">
        <v>831</v>
      </c>
      <c r="E277" s="306" t="s">
        <v>1488</v>
      </c>
      <c r="F277" s="306" t="s">
        <v>237</v>
      </c>
      <c r="G277" s="275">
        <v>4528.7700000000004</v>
      </c>
      <c r="H277" s="275">
        <f t="shared" si="14"/>
        <v>346.45090500000003</v>
      </c>
      <c r="I277" s="275">
        <f t="shared" si="15"/>
        <v>827.40627900000004</v>
      </c>
      <c r="J277" s="275">
        <v>61</v>
      </c>
      <c r="K277" s="275">
        <v>515</v>
      </c>
      <c r="L277" s="275">
        <v>175</v>
      </c>
      <c r="M277" s="275">
        <v>739</v>
      </c>
      <c r="N277" s="275">
        <v>588</v>
      </c>
      <c r="O277" s="275"/>
      <c r="P277" s="275"/>
      <c r="Q277" s="276">
        <f t="shared" si="12"/>
        <v>7780.6271839999999</v>
      </c>
      <c r="R277" s="277">
        <v>443</v>
      </c>
      <c r="S277" s="282"/>
      <c r="T277" s="282"/>
      <c r="U277" s="282"/>
      <c r="V277" s="282"/>
      <c r="W277" s="279">
        <f t="shared" si="13"/>
        <v>7337.6271839999999</v>
      </c>
    </row>
    <row r="278" spans="1:23" s="2" customFormat="1" ht="20.100000000000001" customHeight="1">
      <c r="A278" s="42">
        <f t="shared" si="11"/>
        <v>271</v>
      </c>
      <c r="B278" s="306" t="s">
        <v>1489</v>
      </c>
      <c r="C278" s="306" t="s">
        <v>1490</v>
      </c>
      <c r="D278" s="306" t="s">
        <v>831</v>
      </c>
      <c r="E278" s="306" t="s">
        <v>1491</v>
      </c>
      <c r="F278" s="306" t="s">
        <v>281</v>
      </c>
      <c r="G278" s="275">
        <v>6240</v>
      </c>
      <c r="H278" s="275">
        <f t="shared" si="14"/>
        <v>477.36</v>
      </c>
      <c r="I278" s="275">
        <f t="shared" si="15"/>
        <v>1140.048</v>
      </c>
      <c r="J278" s="275">
        <v>61</v>
      </c>
      <c r="K278" s="275">
        <v>515</v>
      </c>
      <c r="L278" s="275">
        <v>175</v>
      </c>
      <c r="M278" s="275">
        <v>739</v>
      </c>
      <c r="N278" s="275">
        <v>588</v>
      </c>
      <c r="O278" s="275"/>
      <c r="P278" s="275"/>
      <c r="Q278" s="276">
        <f t="shared" si="12"/>
        <v>9935.4079999999994</v>
      </c>
      <c r="R278" s="277">
        <v>443</v>
      </c>
      <c r="S278" s="282"/>
      <c r="T278" s="282"/>
      <c r="U278" s="282"/>
      <c r="V278" s="282"/>
      <c r="W278" s="279">
        <f t="shared" si="13"/>
        <v>9492.4079999999994</v>
      </c>
    </row>
    <row r="279" spans="1:23" s="2" customFormat="1" ht="20.100000000000001" customHeight="1">
      <c r="A279" s="42">
        <f t="shared" si="11"/>
        <v>272</v>
      </c>
      <c r="B279" s="306" t="s">
        <v>1492</v>
      </c>
      <c r="C279" s="306" t="s">
        <v>1493</v>
      </c>
      <c r="D279" s="306" t="s">
        <v>831</v>
      </c>
      <c r="E279" s="306" t="s">
        <v>1494</v>
      </c>
      <c r="F279" s="306" t="s">
        <v>288</v>
      </c>
      <c r="G279" s="275">
        <v>7952.31</v>
      </c>
      <c r="H279" s="275">
        <f t="shared" si="14"/>
        <v>608.35171500000001</v>
      </c>
      <c r="I279" s="275">
        <f t="shared" si="15"/>
        <v>1452.8870370000002</v>
      </c>
      <c r="J279" s="275">
        <v>61</v>
      </c>
      <c r="K279" s="275">
        <v>515</v>
      </c>
      <c r="L279" s="275">
        <v>175</v>
      </c>
      <c r="M279" s="275">
        <v>739</v>
      </c>
      <c r="N279" s="275">
        <v>588</v>
      </c>
      <c r="O279" s="275"/>
      <c r="P279" s="275"/>
      <c r="Q279" s="276">
        <f t="shared" si="12"/>
        <v>12091.548752000001</v>
      </c>
      <c r="R279" s="277">
        <v>443</v>
      </c>
      <c r="S279" s="282"/>
      <c r="T279" s="282"/>
      <c r="U279" s="282"/>
      <c r="V279" s="282"/>
      <c r="W279" s="279">
        <f t="shared" si="13"/>
        <v>11648.548752000001</v>
      </c>
    </row>
    <row r="280" spans="1:23" s="2" customFormat="1" ht="20.100000000000001" customHeight="1">
      <c r="A280" s="42">
        <f t="shared" si="11"/>
        <v>273</v>
      </c>
      <c r="B280" s="306" t="s">
        <v>1495</v>
      </c>
      <c r="C280" s="306" t="s">
        <v>1496</v>
      </c>
      <c r="D280" s="306" t="s">
        <v>831</v>
      </c>
      <c r="E280" s="306" t="s">
        <v>1497</v>
      </c>
      <c r="F280" s="306" t="s">
        <v>288</v>
      </c>
      <c r="G280" s="275">
        <v>6980</v>
      </c>
      <c r="H280" s="275">
        <f t="shared" si="14"/>
        <v>533.97</v>
      </c>
      <c r="I280" s="275">
        <f t="shared" si="15"/>
        <v>1275.2460000000001</v>
      </c>
      <c r="J280" s="275">
        <v>61</v>
      </c>
      <c r="K280" s="275">
        <v>515</v>
      </c>
      <c r="L280" s="275">
        <v>175</v>
      </c>
      <c r="M280" s="275">
        <v>739</v>
      </c>
      <c r="N280" s="275">
        <v>588</v>
      </c>
      <c r="O280" s="275"/>
      <c r="P280" s="275"/>
      <c r="Q280" s="276">
        <f t="shared" si="12"/>
        <v>10867.216</v>
      </c>
      <c r="R280" s="277">
        <v>443</v>
      </c>
      <c r="S280" s="282"/>
      <c r="T280" s="282"/>
      <c r="U280" s="282"/>
      <c r="V280" s="282"/>
      <c r="W280" s="279">
        <f t="shared" si="13"/>
        <v>10424.216</v>
      </c>
    </row>
    <row r="281" spans="1:23" s="2" customFormat="1" ht="20.100000000000001" customHeight="1">
      <c r="A281" s="42">
        <f t="shared" si="11"/>
        <v>274</v>
      </c>
      <c r="B281" s="306" t="s">
        <v>1498</v>
      </c>
      <c r="C281" s="306" t="s">
        <v>1499</v>
      </c>
      <c r="D281" s="306" t="s">
        <v>831</v>
      </c>
      <c r="E281" s="306" t="s">
        <v>1500</v>
      </c>
      <c r="F281" s="306" t="s">
        <v>241</v>
      </c>
      <c r="G281" s="275">
        <v>5551.01</v>
      </c>
      <c r="H281" s="275">
        <f t="shared" si="14"/>
        <v>424.652265</v>
      </c>
      <c r="I281" s="275">
        <f t="shared" si="15"/>
        <v>1014.169527</v>
      </c>
      <c r="J281" s="275">
        <v>61</v>
      </c>
      <c r="K281" s="275">
        <v>515</v>
      </c>
      <c r="L281" s="275">
        <v>175</v>
      </c>
      <c r="M281" s="275">
        <v>739</v>
      </c>
      <c r="N281" s="275">
        <v>588</v>
      </c>
      <c r="O281" s="275"/>
      <c r="P281" s="275"/>
      <c r="Q281" s="276">
        <f t="shared" si="12"/>
        <v>9067.8317920000009</v>
      </c>
      <c r="R281" s="277">
        <v>443</v>
      </c>
      <c r="S281" s="282"/>
      <c r="T281" s="282"/>
      <c r="U281" s="282"/>
      <c r="V281" s="282"/>
      <c r="W281" s="279">
        <f t="shared" si="13"/>
        <v>8624.8317920000009</v>
      </c>
    </row>
    <row r="282" spans="1:23" s="2" customFormat="1" ht="20.100000000000001" customHeight="1">
      <c r="A282" s="42">
        <f t="shared" si="11"/>
        <v>275</v>
      </c>
      <c r="B282" s="306" t="s">
        <v>1501</v>
      </c>
      <c r="C282" s="306" t="s">
        <v>752</v>
      </c>
      <c r="D282" s="306" t="s">
        <v>831</v>
      </c>
      <c r="E282" s="306" t="s">
        <v>1502</v>
      </c>
      <c r="F282" s="306" t="s">
        <v>264</v>
      </c>
      <c r="G282" s="275">
        <v>7200</v>
      </c>
      <c r="H282" s="275">
        <f t="shared" si="14"/>
        <v>550.79999999999995</v>
      </c>
      <c r="I282" s="275">
        <f t="shared" si="15"/>
        <v>1315.44</v>
      </c>
      <c r="J282" s="275">
        <v>61</v>
      </c>
      <c r="K282" s="275">
        <v>515</v>
      </c>
      <c r="L282" s="275">
        <v>175</v>
      </c>
      <c r="M282" s="275">
        <v>739</v>
      </c>
      <c r="N282" s="275">
        <v>588</v>
      </c>
      <c r="O282" s="275"/>
      <c r="P282" s="275"/>
      <c r="Q282" s="276">
        <f t="shared" si="12"/>
        <v>11144.24</v>
      </c>
      <c r="R282" s="277">
        <v>443</v>
      </c>
      <c r="S282" s="282"/>
      <c r="T282" s="282"/>
      <c r="U282" s="282"/>
      <c r="V282" s="282"/>
      <c r="W282" s="279">
        <f t="shared" si="13"/>
        <v>10701.24</v>
      </c>
    </row>
    <row r="283" spans="1:23" s="2" customFormat="1" ht="20.100000000000001" customHeight="1">
      <c r="A283" s="42">
        <f t="shared" si="11"/>
        <v>276</v>
      </c>
      <c r="B283" s="306" t="s">
        <v>1503</v>
      </c>
      <c r="C283" s="306" t="s">
        <v>1504</v>
      </c>
      <c r="D283" s="306" t="s">
        <v>831</v>
      </c>
      <c r="E283" s="306" t="s">
        <v>1505</v>
      </c>
      <c r="F283" s="306" t="s">
        <v>241</v>
      </c>
      <c r="G283" s="275">
        <v>7200</v>
      </c>
      <c r="H283" s="275">
        <f t="shared" si="14"/>
        <v>550.79999999999995</v>
      </c>
      <c r="I283" s="275">
        <f t="shared" si="15"/>
        <v>1315.44</v>
      </c>
      <c r="J283" s="275">
        <v>61</v>
      </c>
      <c r="K283" s="275">
        <v>515</v>
      </c>
      <c r="L283" s="275">
        <v>175</v>
      </c>
      <c r="M283" s="275">
        <v>739</v>
      </c>
      <c r="N283" s="275">
        <v>588</v>
      </c>
      <c r="O283" s="275"/>
      <c r="P283" s="275"/>
      <c r="Q283" s="276">
        <f t="shared" si="12"/>
        <v>11144.24</v>
      </c>
      <c r="R283" s="277">
        <v>443</v>
      </c>
      <c r="S283" s="282"/>
      <c r="T283" s="282"/>
      <c r="U283" s="282"/>
      <c r="V283" s="282"/>
      <c r="W283" s="279">
        <f t="shared" si="13"/>
        <v>10701.24</v>
      </c>
    </row>
    <row r="284" spans="1:23" s="2" customFormat="1" ht="20.100000000000001" customHeight="1">
      <c r="A284" s="42">
        <f t="shared" si="11"/>
        <v>277</v>
      </c>
      <c r="B284" s="306" t="s">
        <v>1506</v>
      </c>
      <c r="C284" s="306" t="s">
        <v>1507</v>
      </c>
      <c r="D284" s="306" t="s">
        <v>831</v>
      </c>
      <c r="E284" s="306" t="s">
        <v>1508</v>
      </c>
      <c r="F284" s="306" t="s">
        <v>260</v>
      </c>
      <c r="G284" s="275">
        <v>4880</v>
      </c>
      <c r="H284" s="275">
        <f t="shared" si="14"/>
        <v>373.32</v>
      </c>
      <c r="I284" s="275">
        <f t="shared" si="15"/>
        <v>891.57600000000002</v>
      </c>
      <c r="J284" s="275">
        <v>61</v>
      </c>
      <c r="K284" s="275">
        <v>515</v>
      </c>
      <c r="L284" s="275">
        <v>175</v>
      </c>
      <c r="M284" s="275">
        <v>739</v>
      </c>
      <c r="N284" s="275">
        <v>588</v>
      </c>
      <c r="O284" s="275"/>
      <c r="P284" s="275"/>
      <c r="Q284" s="276">
        <f t="shared" si="12"/>
        <v>8222.8960000000006</v>
      </c>
      <c r="R284" s="277">
        <v>443</v>
      </c>
      <c r="S284" s="282"/>
      <c r="T284" s="282"/>
      <c r="U284" s="282"/>
      <c r="V284" s="282"/>
      <c r="W284" s="279">
        <f t="shared" si="13"/>
        <v>7779.8960000000006</v>
      </c>
    </row>
    <row r="285" spans="1:23" s="2" customFormat="1" ht="20.100000000000001" customHeight="1">
      <c r="A285" s="42">
        <f t="shared" si="11"/>
        <v>278</v>
      </c>
      <c r="B285" s="306" t="s">
        <v>1509</v>
      </c>
      <c r="C285" s="306" t="s">
        <v>477</v>
      </c>
      <c r="D285" s="306" t="s">
        <v>831</v>
      </c>
      <c r="E285" s="306" t="s">
        <v>1510</v>
      </c>
      <c r="F285" s="306" t="s">
        <v>288</v>
      </c>
      <c r="G285" s="275">
        <v>7846.14</v>
      </c>
      <c r="H285" s="275">
        <f t="shared" si="14"/>
        <v>600.22971000000007</v>
      </c>
      <c r="I285" s="275">
        <f t="shared" si="15"/>
        <v>1433.4897780000001</v>
      </c>
      <c r="J285" s="275">
        <v>61</v>
      </c>
      <c r="K285" s="275">
        <v>515</v>
      </c>
      <c r="L285" s="275">
        <v>175</v>
      </c>
      <c r="M285" s="275">
        <v>739</v>
      </c>
      <c r="N285" s="275">
        <v>588</v>
      </c>
      <c r="O285" s="275"/>
      <c r="P285" s="275"/>
      <c r="Q285" s="276">
        <f t="shared" si="12"/>
        <v>11957.859488000002</v>
      </c>
      <c r="R285" s="277">
        <v>443</v>
      </c>
      <c r="S285" s="282"/>
      <c r="T285" s="282"/>
      <c r="U285" s="282"/>
      <c r="V285" s="282"/>
      <c r="W285" s="279">
        <f t="shared" si="13"/>
        <v>11514.859488000002</v>
      </c>
    </row>
    <row r="286" spans="1:23" s="2" customFormat="1" ht="20.100000000000001" customHeight="1">
      <c r="A286" s="42">
        <f t="shared" si="11"/>
        <v>279</v>
      </c>
      <c r="B286" s="306" t="s">
        <v>264</v>
      </c>
      <c r="C286" s="306" t="s">
        <v>1511</v>
      </c>
      <c r="D286" s="306" t="s">
        <v>831</v>
      </c>
      <c r="E286" s="306" t="s">
        <v>1512</v>
      </c>
      <c r="F286" s="306" t="s">
        <v>241</v>
      </c>
      <c r="G286" s="275">
        <v>8176.9</v>
      </c>
      <c r="H286" s="275">
        <f t="shared" si="14"/>
        <v>625.53284999999994</v>
      </c>
      <c r="I286" s="275">
        <f t="shared" si="15"/>
        <v>1493.9196299999999</v>
      </c>
      <c r="J286" s="275">
        <v>61</v>
      </c>
      <c r="K286" s="275">
        <v>515</v>
      </c>
      <c r="L286" s="275">
        <v>175</v>
      </c>
      <c r="M286" s="275">
        <v>739</v>
      </c>
      <c r="N286" s="275">
        <v>588</v>
      </c>
      <c r="O286" s="275"/>
      <c r="P286" s="275"/>
      <c r="Q286" s="276">
        <f t="shared" si="12"/>
        <v>12374.35248</v>
      </c>
      <c r="R286" s="277">
        <v>443</v>
      </c>
      <c r="S286" s="282"/>
      <c r="T286" s="282"/>
      <c r="U286" s="282"/>
      <c r="V286" s="282"/>
      <c r="W286" s="279">
        <f t="shared" si="13"/>
        <v>11931.35248</v>
      </c>
    </row>
    <row r="287" spans="1:23" s="2" customFormat="1" ht="20.100000000000001" customHeight="1">
      <c r="A287" s="42">
        <f t="shared" si="11"/>
        <v>280</v>
      </c>
      <c r="B287" s="306" t="s">
        <v>1513</v>
      </c>
      <c r="C287" s="306" t="s">
        <v>896</v>
      </c>
      <c r="D287" s="306" t="s">
        <v>831</v>
      </c>
      <c r="E287" s="306" t="s">
        <v>1514</v>
      </c>
      <c r="F287" s="306" t="s">
        <v>241</v>
      </c>
      <c r="G287" s="275">
        <v>6337.5</v>
      </c>
      <c r="H287" s="275">
        <f t="shared" si="14"/>
        <v>484.81874999999997</v>
      </c>
      <c r="I287" s="275">
        <f t="shared" si="15"/>
        <v>1157.8612499999999</v>
      </c>
      <c r="J287" s="275">
        <v>61</v>
      </c>
      <c r="K287" s="275">
        <v>515</v>
      </c>
      <c r="L287" s="275">
        <v>175</v>
      </c>
      <c r="M287" s="275">
        <v>739</v>
      </c>
      <c r="N287" s="275">
        <v>588</v>
      </c>
      <c r="O287" s="275"/>
      <c r="P287" s="275"/>
      <c r="Q287" s="276">
        <f t="shared" si="12"/>
        <v>10058.18</v>
      </c>
      <c r="R287" s="277">
        <v>443</v>
      </c>
      <c r="S287" s="282"/>
      <c r="T287" s="282"/>
      <c r="U287" s="282"/>
      <c r="V287" s="282"/>
      <c r="W287" s="279">
        <f t="shared" si="13"/>
        <v>9615.18</v>
      </c>
    </row>
    <row r="288" spans="1:23" s="2" customFormat="1" ht="20.100000000000001" customHeight="1">
      <c r="A288" s="42">
        <f t="shared" si="11"/>
        <v>281</v>
      </c>
      <c r="B288" s="306" t="s">
        <v>1515</v>
      </c>
      <c r="C288" s="306" t="s">
        <v>1516</v>
      </c>
      <c r="D288" s="306" t="s">
        <v>831</v>
      </c>
      <c r="E288" s="306" t="s">
        <v>1517</v>
      </c>
      <c r="F288" s="306" t="s">
        <v>288</v>
      </c>
      <c r="G288" s="275">
        <v>1638</v>
      </c>
      <c r="H288" s="275">
        <f t="shared" si="14"/>
        <v>125.307</v>
      </c>
      <c r="I288" s="275">
        <f t="shared" si="15"/>
        <v>299.26260000000002</v>
      </c>
      <c r="J288" s="275">
        <v>61</v>
      </c>
      <c r="K288" s="275">
        <v>515</v>
      </c>
      <c r="L288" s="275">
        <v>175</v>
      </c>
      <c r="M288" s="275">
        <v>739</v>
      </c>
      <c r="N288" s="275">
        <v>588</v>
      </c>
      <c r="O288" s="275"/>
      <c r="P288" s="275"/>
      <c r="Q288" s="276">
        <f t="shared" si="12"/>
        <v>4140.5695999999998</v>
      </c>
      <c r="R288" s="277">
        <v>443</v>
      </c>
      <c r="S288" s="282"/>
      <c r="T288" s="282"/>
      <c r="U288" s="282"/>
      <c r="V288" s="282"/>
      <c r="W288" s="279">
        <f t="shared" si="13"/>
        <v>3697.5695999999998</v>
      </c>
    </row>
    <row r="289" spans="1:23" s="2" customFormat="1" ht="20.100000000000001" customHeight="1">
      <c r="A289" s="42">
        <f t="shared" si="11"/>
        <v>282</v>
      </c>
      <c r="B289" s="306" t="s">
        <v>1518</v>
      </c>
      <c r="C289" s="306" t="s">
        <v>1519</v>
      </c>
      <c r="D289" s="306" t="s">
        <v>831</v>
      </c>
      <c r="E289" s="306" t="s">
        <v>1520</v>
      </c>
      <c r="F289" s="306" t="s">
        <v>288</v>
      </c>
      <c r="G289" s="275">
        <v>7395</v>
      </c>
      <c r="H289" s="275">
        <f t="shared" si="14"/>
        <v>565.71749999999997</v>
      </c>
      <c r="I289" s="275">
        <f t="shared" si="15"/>
        <v>1351.0664999999999</v>
      </c>
      <c r="J289" s="275">
        <v>61</v>
      </c>
      <c r="K289" s="275">
        <v>515</v>
      </c>
      <c r="L289" s="275">
        <v>175</v>
      </c>
      <c r="M289" s="275">
        <v>739</v>
      </c>
      <c r="N289" s="275">
        <v>588</v>
      </c>
      <c r="O289" s="275"/>
      <c r="P289" s="275"/>
      <c r="Q289" s="276">
        <f t="shared" si="12"/>
        <v>11389.784</v>
      </c>
      <c r="R289" s="277">
        <v>443</v>
      </c>
      <c r="S289" s="282"/>
      <c r="T289" s="282"/>
      <c r="U289" s="282"/>
      <c r="V289" s="282"/>
      <c r="W289" s="279">
        <f t="shared" si="13"/>
        <v>10946.784</v>
      </c>
    </row>
    <row r="290" spans="1:23" s="2" customFormat="1" ht="20.100000000000001" customHeight="1">
      <c r="A290" s="42">
        <f t="shared" ref="A290:A353" si="16">1+A289</f>
        <v>283</v>
      </c>
      <c r="B290" s="306" t="s">
        <v>1521</v>
      </c>
      <c r="C290" s="306" t="s">
        <v>1522</v>
      </c>
      <c r="D290" s="306" t="s">
        <v>831</v>
      </c>
      <c r="E290" s="306" t="s">
        <v>1523</v>
      </c>
      <c r="F290" s="306" t="s">
        <v>260</v>
      </c>
      <c r="G290" s="275">
        <v>6712.23</v>
      </c>
      <c r="H290" s="275">
        <f t="shared" si="14"/>
        <v>513.48559499999999</v>
      </c>
      <c r="I290" s="275">
        <f t="shared" si="15"/>
        <v>1226.324421</v>
      </c>
      <c r="J290" s="275">
        <v>61</v>
      </c>
      <c r="K290" s="275">
        <v>515</v>
      </c>
      <c r="L290" s="275">
        <v>175</v>
      </c>
      <c r="M290" s="275">
        <v>739</v>
      </c>
      <c r="N290" s="275">
        <v>588</v>
      </c>
      <c r="O290" s="275"/>
      <c r="P290" s="275"/>
      <c r="Q290" s="276">
        <f t="shared" si="12"/>
        <v>10530.040015999999</v>
      </c>
      <c r="R290" s="277">
        <v>443</v>
      </c>
      <c r="S290" s="282"/>
      <c r="T290" s="282"/>
      <c r="U290" s="282"/>
      <c r="V290" s="282"/>
      <c r="W290" s="279">
        <f t="shared" si="13"/>
        <v>10087.040015999999</v>
      </c>
    </row>
    <row r="291" spans="1:23" s="2" customFormat="1" ht="20.100000000000001" customHeight="1">
      <c r="A291" s="42">
        <f t="shared" si="16"/>
        <v>284</v>
      </c>
      <c r="B291" s="306" t="s">
        <v>1524</v>
      </c>
      <c r="C291" s="306" t="s">
        <v>1525</v>
      </c>
      <c r="D291" s="306" t="s">
        <v>831</v>
      </c>
      <c r="E291" s="306" t="s">
        <v>1526</v>
      </c>
      <c r="F291" s="306" t="s">
        <v>241</v>
      </c>
      <c r="G291" s="275">
        <v>8400</v>
      </c>
      <c r="H291" s="275">
        <f t="shared" si="14"/>
        <v>642.6</v>
      </c>
      <c r="I291" s="275">
        <f t="shared" si="15"/>
        <v>1534.68</v>
      </c>
      <c r="J291" s="275">
        <v>61</v>
      </c>
      <c r="K291" s="275">
        <v>515</v>
      </c>
      <c r="L291" s="275">
        <v>175</v>
      </c>
      <c r="M291" s="275">
        <v>739</v>
      </c>
      <c r="N291" s="275">
        <v>588</v>
      </c>
      <c r="O291" s="275"/>
      <c r="P291" s="275"/>
      <c r="Q291" s="276">
        <f t="shared" si="12"/>
        <v>12655.28</v>
      </c>
      <c r="R291" s="277">
        <v>443</v>
      </c>
      <c r="S291" s="282"/>
      <c r="T291" s="282"/>
      <c r="U291" s="282"/>
      <c r="V291" s="282"/>
      <c r="W291" s="279">
        <f t="shared" si="13"/>
        <v>12212.28</v>
      </c>
    </row>
    <row r="292" spans="1:23" s="2" customFormat="1" ht="20.100000000000001" customHeight="1">
      <c r="A292" s="42">
        <f t="shared" si="16"/>
        <v>285</v>
      </c>
      <c r="B292" s="306" t="s">
        <v>1527</v>
      </c>
      <c r="C292" s="306" t="s">
        <v>1528</v>
      </c>
      <c r="D292" s="306" t="s">
        <v>831</v>
      </c>
      <c r="E292" s="306" t="s">
        <v>1529</v>
      </c>
      <c r="F292" s="306" t="s">
        <v>264</v>
      </c>
      <c r="G292" s="275">
        <v>2460</v>
      </c>
      <c r="H292" s="275">
        <f t="shared" si="14"/>
        <v>188.19</v>
      </c>
      <c r="I292" s="275">
        <f t="shared" si="15"/>
        <v>449.44200000000001</v>
      </c>
      <c r="J292" s="275">
        <v>61</v>
      </c>
      <c r="K292" s="275">
        <v>515</v>
      </c>
      <c r="L292" s="275">
        <v>175</v>
      </c>
      <c r="M292" s="275">
        <v>739</v>
      </c>
      <c r="N292" s="275">
        <v>588</v>
      </c>
      <c r="O292" s="275"/>
      <c r="P292" s="275"/>
      <c r="Q292" s="276">
        <f t="shared" si="12"/>
        <v>5175.6319999999996</v>
      </c>
      <c r="R292" s="277">
        <v>443</v>
      </c>
      <c r="S292" s="282"/>
      <c r="T292" s="282"/>
      <c r="U292" s="282"/>
      <c r="V292" s="282"/>
      <c r="W292" s="279">
        <f t="shared" si="13"/>
        <v>4732.6319999999996</v>
      </c>
    </row>
    <row r="293" spans="1:23" s="2" customFormat="1" ht="20.100000000000001" customHeight="1">
      <c r="A293" s="42">
        <f t="shared" si="16"/>
        <v>286</v>
      </c>
      <c r="B293" s="306" t="s">
        <v>1530</v>
      </c>
      <c r="C293" s="306" t="s">
        <v>1531</v>
      </c>
      <c r="D293" s="306" t="s">
        <v>831</v>
      </c>
      <c r="E293" s="306" t="s">
        <v>1532</v>
      </c>
      <c r="F293" s="306" t="s">
        <v>288</v>
      </c>
      <c r="G293" s="275">
        <v>8107.75</v>
      </c>
      <c r="H293" s="275">
        <f t="shared" si="14"/>
        <v>620.24287500000003</v>
      </c>
      <c r="I293" s="275">
        <f t="shared" si="15"/>
        <v>1481.2859249999999</v>
      </c>
      <c r="J293" s="275">
        <v>61</v>
      </c>
      <c r="K293" s="275">
        <v>515</v>
      </c>
      <c r="L293" s="275">
        <v>175</v>
      </c>
      <c r="M293" s="275">
        <v>739</v>
      </c>
      <c r="N293" s="275">
        <v>588</v>
      </c>
      <c r="O293" s="275"/>
      <c r="P293" s="275"/>
      <c r="Q293" s="276">
        <f t="shared" si="12"/>
        <v>12287.2788</v>
      </c>
      <c r="R293" s="277">
        <v>443</v>
      </c>
      <c r="S293" s="282"/>
      <c r="T293" s="282"/>
      <c r="U293" s="282"/>
      <c r="V293" s="282"/>
      <c r="W293" s="279">
        <f t="shared" si="13"/>
        <v>11844.2788</v>
      </c>
    </row>
    <row r="294" spans="1:23" s="2" customFormat="1" ht="20.100000000000001" customHeight="1">
      <c r="A294" s="42">
        <f t="shared" si="16"/>
        <v>287</v>
      </c>
      <c r="B294" s="306" t="s">
        <v>1533</v>
      </c>
      <c r="C294" s="306" t="s">
        <v>596</v>
      </c>
      <c r="D294" s="306" t="s">
        <v>831</v>
      </c>
      <c r="E294" s="306" t="s">
        <v>1534</v>
      </c>
      <c r="F294" s="306" t="s">
        <v>526</v>
      </c>
      <c r="G294" s="275">
        <v>8407.7199999999993</v>
      </c>
      <c r="H294" s="275">
        <f t="shared" si="14"/>
        <v>643.19057999999995</v>
      </c>
      <c r="I294" s="275">
        <f t="shared" si="15"/>
        <v>1536.0904439999999</v>
      </c>
      <c r="J294" s="275">
        <v>61</v>
      </c>
      <c r="K294" s="275">
        <v>515</v>
      </c>
      <c r="L294" s="275">
        <v>175</v>
      </c>
      <c r="M294" s="275">
        <v>739</v>
      </c>
      <c r="N294" s="275">
        <v>588</v>
      </c>
      <c r="O294" s="275"/>
      <c r="P294" s="275"/>
      <c r="Q294" s="276">
        <f t="shared" si="12"/>
        <v>12665.001023999999</v>
      </c>
      <c r="R294" s="277">
        <v>443</v>
      </c>
      <c r="S294" s="282"/>
      <c r="T294" s="282"/>
      <c r="U294" s="282"/>
      <c r="V294" s="282"/>
      <c r="W294" s="279">
        <f t="shared" si="13"/>
        <v>12222.001023999999</v>
      </c>
    </row>
    <row r="295" spans="1:23" s="2" customFormat="1" ht="20.100000000000001" customHeight="1">
      <c r="A295" s="42">
        <f t="shared" si="16"/>
        <v>288</v>
      </c>
      <c r="B295" s="306" t="s">
        <v>1535</v>
      </c>
      <c r="C295" s="306" t="s">
        <v>1536</v>
      </c>
      <c r="D295" s="306" t="s">
        <v>831</v>
      </c>
      <c r="E295" s="306" t="s">
        <v>1537</v>
      </c>
      <c r="F295" s="306" t="s">
        <v>288</v>
      </c>
      <c r="G295" s="275">
        <v>7421.25</v>
      </c>
      <c r="H295" s="275">
        <f t="shared" si="14"/>
        <v>567.72562500000004</v>
      </c>
      <c r="I295" s="275">
        <f t="shared" si="15"/>
        <v>1355.8623749999999</v>
      </c>
      <c r="J295" s="275">
        <v>61</v>
      </c>
      <c r="K295" s="275">
        <v>515</v>
      </c>
      <c r="L295" s="275">
        <v>175</v>
      </c>
      <c r="M295" s="275">
        <v>739</v>
      </c>
      <c r="N295" s="275">
        <v>588</v>
      </c>
      <c r="O295" s="275"/>
      <c r="P295" s="275"/>
      <c r="Q295" s="276">
        <f t="shared" si="12"/>
        <v>11422.838</v>
      </c>
      <c r="R295" s="277">
        <v>443</v>
      </c>
      <c r="S295" s="282"/>
      <c r="T295" s="282"/>
      <c r="U295" s="282"/>
      <c r="V295" s="282"/>
      <c r="W295" s="279">
        <f t="shared" si="13"/>
        <v>10979.838</v>
      </c>
    </row>
    <row r="296" spans="1:23" s="2" customFormat="1" ht="20.100000000000001" customHeight="1">
      <c r="A296" s="42">
        <f t="shared" si="16"/>
        <v>289</v>
      </c>
      <c r="B296" s="306" t="s">
        <v>1538</v>
      </c>
      <c r="C296" s="306" t="s">
        <v>448</v>
      </c>
      <c r="D296" s="306" t="s">
        <v>831</v>
      </c>
      <c r="E296" s="306" t="s">
        <v>1539</v>
      </c>
      <c r="F296" s="306" t="s">
        <v>288</v>
      </c>
      <c r="G296" s="275">
        <v>7282.71</v>
      </c>
      <c r="H296" s="275">
        <f t="shared" si="14"/>
        <v>557.12731499999995</v>
      </c>
      <c r="I296" s="275">
        <f t="shared" si="15"/>
        <v>1330.551117</v>
      </c>
      <c r="J296" s="275">
        <v>61</v>
      </c>
      <c r="K296" s="275">
        <v>515</v>
      </c>
      <c r="L296" s="275">
        <v>175</v>
      </c>
      <c r="M296" s="275">
        <v>739</v>
      </c>
      <c r="N296" s="275">
        <v>588</v>
      </c>
      <c r="O296" s="275"/>
      <c r="P296" s="275"/>
      <c r="Q296" s="276">
        <f t="shared" si="12"/>
        <v>11248.388432</v>
      </c>
      <c r="R296" s="277">
        <v>443</v>
      </c>
      <c r="S296" s="282"/>
      <c r="T296" s="282"/>
      <c r="U296" s="282"/>
      <c r="V296" s="282"/>
      <c r="W296" s="279">
        <f t="shared" si="13"/>
        <v>10805.388432</v>
      </c>
    </row>
    <row r="297" spans="1:23" s="2" customFormat="1" ht="20.100000000000001" customHeight="1">
      <c r="A297" s="42">
        <f t="shared" si="16"/>
        <v>290</v>
      </c>
      <c r="B297" s="306" t="s">
        <v>1538</v>
      </c>
      <c r="C297" s="306" t="s">
        <v>605</v>
      </c>
      <c r="D297" s="306" t="s">
        <v>831</v>
      </c>
      <c r="E297" s="306" t="s">
        <v>1540</v>
      </c>
      <c r="F297" s="306" t="s">
        <v>292</v>
      </c>
      <c r="G297" s="275">
        <v>9050.6299999999992</v>
      </c>
      <c r="H297" s="275">
        <f t="shared" si="14"/>
        <v>692.3731949999999</v>
      </c>
      <c r="I297" s="275">
        <f t="shared" si="15"/>
        <v>1653.5501009999998</v>
      </c>
      <c r="J297" s="275">
        <v>61</v>
      </c>
      <c r="K297" s="275">
        <v>515</v>
      </c>
      <c r="L297" s="275">
        <v>175</v>
      </c>
      <c r="M297" s="275">
        <v>739</v>
      </c>
      <c r="N297" s="275">
        <v>588</v>
      </c>
      <c r="O297" s="275"/>
      <c r="P297" s="275"/>
      <c r="Q297" s="276">
        <f t="shared" si="12"/>
        <v>13474.553295999998</v>
      </c>
      <c r="R297" s="277">
        <v>443</v>
      </c>
      <c r="S297" s="282"/>
      <c r="T297" s="282"/>
      <c r="U297" s="282"/>
      <c r="V297" s="282"/>
      <c r="W297" s="279">
        <f t="shared" si="13"/>
        <v>13031.553295999998</v>
      </c>
    </row>
    <row r="298" spans="1:23" s="2" customFormat="1" ht="20.100000000000001" customHeight="1">
      <c r="A298" s="42">
        <f t="shared" si="16"/>
        <v>291</v>
      </c>
      <c r="B298" s="306" t="s">
        <v>1541</v>
      </c>
      <c r="C298" s="306" t="s">
        <v>1152</v>
      </c>
      <c r="D298" s="306" t="s">
        <v>831</v>
      </c>
      <c r="E298" s="306" t="s">
        <v>1542</v>
      </c>
      <c r="F298" s="306" t="s">
        <v>288</v>
      </c>
      <c r="G298" s="275">
        <v>6750.5</v>
      </c>
      <c r="H298" s="275">
        <f t="shared" si="14"/>
        <v>516.41324999999995</v>
      </c>
      <c r="I298" s="275">
        <f t="shared" si="15"/>
        <v>1233.3163500000001</v>
      </c>
      <c r="J298" s="275">
        <v>61</v>
      </c>
      <c r="K298" s="275">
        <v>515</v>
      </c>
      <c r="L298" s="275">
        <v>175</v>
      </c>
      <c r="M298" s="275">
        <v>739</v>
      </c>
      <c r="N298" s="275">
        <v>588</v>
      </c>
      <c r="O298" s="275"/>
      <c r="P298" s="275"/>
      <c r="Q298" s="276">
        <f t="shared" si="12"/>
        <v>10578.229599999999</v>
      </c>
      <c r="R298" s="277">
        <v>443</v>
      </c>
      <c r="S298" s="282"/>
      <c r="T298" s="282"/>
      <c r="U298" s="282"/>
      <c r="V298" s="282"/>
      <c r="W298" s="279">
        <f t="shared" si="13"/>
        <v>10135.229599999999</v>
      </c>
    </row>
    <row r="299" spans="1:23" s="2" customFormat="1" ht="20.100000000000001" customHeight="1">
      <c r="A299" s="42">
        <f t="shared" si="16"/>
        <v>292</v>
      </c>
      <c r="B299" s="306" t="s">
        <v>1543</v>
      </c>
      <c r="C299" s="306" t="s">
        <v>575</v>
      </c>
      <c r="D299" s="306" t="s">
        <v>831</v>
      </c>
      <c r="E299" s="306" t="s">
        <v>1544</v>
      </c>
      <c r="F299" s="306" t="s">
        <v>237</v>
      </c>
      <c r="G299" s="275">
        <v>7946.14</v>
      </c>
      <c r="H299" s="275">
        <f t="shared" si="14"/>
        <v>607.87971000000005</v>
      </c>
      <c r="I299" s="275">
        <f t="shared" si="15"/>
        <v>1451.7597780000001</v>
      </c>
      <c r="J299" s="275">
        <v>61</v>
      </c>
      <c r="K299" s="275">
        <v>515</v>
      </c>
      <c r="L299" s="275">
        <v>175</v>
      </c>
      <c r="M299" s="275">
        <v>739</v>
      </c>
      <c r="N299" s="275">
        <v>588</v>
      </c>
      <c r="O299" s="275"/>
      <c r="P299" s="275"/>
      <c r="Q299" s="276">
        <f t="shared" ref="Q299:Q362" si="17">SUM(G299:P299)</f>
        <v>12083.779488</v>
      </c>
      <c r="R299" s="277">
        <v>443</v>
      </c>
      <c r="S299" s="282"/>
      <c r="T299" s="282"/>
      <c r="U299" s="282"/>
      <c r="V299" s="282"/>
      <c r="W299" s="279">
        <f t="shared" si="13"/>
        <v>11640.779488</v>
      </c>
    </row>
    <row r="300" spans="1:23" s="2" customFormat="1" ht="20.100000000000001" customHeight="1">
      <c r="A300" s="42">
        <f t="shared" si="16"/>
        <v>293</v>
      </c>
      <c r="B300" s="306" t="s">
        <v>1545</v>
      </c>
      <c r="C300" s="306" t="s">
        <v>298</v>
      </c>
      <c r="D300" s="306" t="s">
        <v>831</v>
      </c>
      <c r="E300" s="306" t="s">
        <v>1546</v>
      </c>
      <c r="F300" s="306" t="s">
        <v>264</v>
      </c>
      <c r="G300" s="275">
        <v>8099.98</v>
      </c>
      <c r="H300" s="275">
        <f t="shared" si="14"/>
        <v>619.64846999999997</v>
      </c>
      <c r="I300" s="275">
        <f t="shared" si="15"/>
        <v>1479.866346</v>
      </c>
      <c r="J300" s="275">
        <v>61</v>
      </c>
      <c r="K300" s="275">
        <v>515</v>
      </c>
      <c r="L300" s="275">
        <v>175</v>
      </c>
      <c r="M300" s="275">
        <v>739</v>
      </c>
      <c r="N300" s="275">
        <v>588</v>
      </c>
      <c r="O300" s="275"/>
      <c r="P300" s="275"/>
      <c r="Q300" s="276">
        <f t="shared" si="17"/>
        <v>12277.494816</v>
      </c>
      <c r="R300" s="277">
        <v>443</v>
      </c>
      <c r="S300" s="282"/>
      <c r="T300" s="282"/>
      <c r="U300" s="282"/>
      <c r="V300" s="282"/>
      <c r="W300" s="279">
        <f t="shared" si="13"/>
        <v>11834.494816</v>
      </c>
    </row>
    <row r="301" spans="1:23" s="2" customFormat="1" ht="20.100000000000001" customHeight="1">
      <c r="A301" s="42">
        <f t="shared" si="16"/>
        <v>294</v>
      </c>
      <c r="B301" s="306" t="s">
        <v>1547</v>
      </c>
      <c r="C301" s="306" t="s">
        <v>714</v>
      </c>
      <c r="D301" s="306" t="s">
        <v>831</v>
      </c>
      <c r="E301" s="306" t="s">
        <v>1548</v>
      </c>
      <c r="F301" s="306" t="s">
        <v>288</v>
      </c>
      <c r="G301" s="275">
        <v>8478.75</v>
      </c>
      <c r="H301" s="275">
        <f t="shared" si="14"/>
        <v>648.62437499999999</v>
      </c>
      <c r="I301" s="275">
        <f t="shared" si="15"/>
        <v>1549.0676249999999</v>
      </c>
      <c r="J301" s="275">
        <v>61</v>
      </c>
      <c r="K301" s="275">
        <v>515</v>
      </c>
      <c r="L301" s="275">
        <v>175</v>
      </c>
      <c r="M301" s="275">
        <v>739</v>
      </c>
      <c r="N301" s="275">
        <v>588</v>
      </c>
      <c r="O301" s="275"/>
      <c r="P301" s="275"/>
      <c r="Q301" s="276">
        <f t="shared" si="17"/>
        <v>12754.441999999999</v>
      </c>
      <c r="R301" s="277">
        <v>443</v>
      </c>
      <c r="S301" s="282"/>
      <c r="T301" s="282"/>
      <c r="U301" s="282"/>
      <c r="V301" s="282"/>
      <c r="W301" s="279">
        <f t="shared" si="13"/>
        <v>12311.441999999999</v>
      </c>
    </row>
    <row r="302" spans="1:23" s="2" customFormat="1" ht="20.100000000000001" customHeight="1">
      <c r="A302" s="42">
        <f t="shared" si="16"/>
        <v>295</v>
      </c>
      <c r="B302" s="306" t="s">
        <v>1549</v>
      </c>
      <c r="C302" s="306" t="s">
        <v>599</v>
      </c>
      <c r="D302" s="306" t="s">
        <v>831</v>
      </c>
      <c r="E302" s="306" t="s">
        <v>1550</v>
      </c>
      <c r="F302" s="306" t="s">
        <v>281</v>
      </c>
      <c r="G302" s="275">
        <v>6253</v>
      </c>
      <c r="H302" s="275">
        <f t="shared" si="14"/>
        <v>478.35449999999997</v>
      </c>
      <c r="I302" s="275">
        <f t="shared" si="15"/>
        <v>1142.4231</v>
      </c>
      <c r="J302" s="275">
        <v>61</v>
      </c>
      <c r="K302" s="275">
        <v>515</v>
      </c>
      <c r="L302" s="275">
        <v>175</v>
      </c>
      <c r="M302" s="275">
        <v>739</v>
      </c>
      <c r="N302" s="275">
        <v>588</v>
      </c>
      <c r="O302" s="275"/>
      <c r="P302" s="275"/>
      <c r="Q302" s="276">
        <f t="shared" si="17"/>
        <v>9951.7776000000013</v>
      </c>
      <c r="R302" s="277">
        <v>443</v>
      </c>
      <c r="S302" s="282"/>
      <c r="T302" s="282"/>
      <c r="U302" s="282"/>
      <c r="V302" s="282"/>
      <c r="W302" s="279">
        <f t="shared" si="13"/>
        <v>9508.7776000000013</v>
      </c>
    </row>
    <row r="303" spans="1:23" s="2" customFormat="1" ht="20.100000000000001" customHeight="1">
      <c r="A303" s="42">
        <f t="shared" si="16"/>
        <v>296</v>
      </c>
      <c r="B303" s="306" t="s">
        <v>1551</v>
      </c>
      <c r="C303" s="306" t="s">
        <v>752</v>
      </c>
      <c r="D303" s="306" t="s">
        <v>831</v>
      </c>
      <c r="E303" s="306" t="s">
        <v>1552</v>
      </c>
      <c r="F303" s="306" t="s">
        <v>526</v>
      </c>
      <c r="G303" s="275">
        <v>7378.7</v>
      </c>
      <c r="H303" s="275">
        <f t="shared" si="14"/>
        <v>564.47055</v>
      </c>
      <c r="I303" s="275">
        <f t="shared" si="15"/>
        <v>1348.0884899999999</v>
      </c>
      <c r="J303" s="275">
        <v>61</v>
      </c>
      <c r="K303" s="275">
        <v>515</v>
      </c>
      <c r="L303" s="275">
        <v>175</v>
      </c>
      <c r="M303" s="275">
        <v>739</v>
      </c>
      <c r="N303" s="275">
        <v>588</v>
      </c>
      <c r="O303" s="275"/>
      <c r="P303" s="275"/>
      <c r="Q303" s="276">
        <f t="shared" si="17"/>
        <v>11369.259039999999</v>
      </c>
      <c r="R303" s="277">
        <v>443</v>
      </c>
      <c r="S303" s="282"/>
      <c r="T303" s="282"/>
      <c r="U303" s="282"/>
      <c r="V303" s="282"/>
      <c r="W303" s="279">
        <f t="shared" ref="W303:W366" si="18">+Q303-R303</f>
        <v>10926.259039999999</v>
      </c>
    </row>
    <row r="304" spans="1:23" s="2" customFormat="1" ht="20.100000000000001" customHeight="1">
      <c r="A304" s="42">
        <f t="shared" si="16"/>
        <v>297</v>
      </c>
      <c r="B304" s="306" t="s">
        <v>364</v>
      </c>
      <c r="C304" s="306" t="s">
        <v>353</v>
      </c>
      <c r="D304" s="306" t="s">
        <v>831</v>
      </c>
      <c r="E304" s="306" t="s">
        <v>1553</v>
      </c>
      <c r="F304" s="306" t="s">
        <v>281</v>
      </c>
      <c r="G304" s="275">
        <v>6290</v>
      </c>
      <c r="H304" s="275">
        <f t="shared" si="14"/>
        <v>481.185</v>
      </c>
      <c r="I304" s="275">
        <f t="shared" si="15"/>
        <v>1149.183</v>
      </c>
      <c r="J304" s="275">
        <v>61</v>
      </c>
      <c r="K304" s="275">
        <v>515</v>
      </c>
      <c r="L304" s="275">
        <v>175</v>
      </c>
      <c r="M304" s="275">
        <v>739</v>
      </c>
      <c r="N304" s="275">
        <v>588</v>
      </c>
      <c r="O304" s="275"/>
      <c r="P304" s="275"/>
      <c r="Q304" s="276">
        <f t="shared" si="17"/>
        <v>9998.3680000000004</v>
      </c>
      <c r="R304" s="277">
        <v>443</v>
      </c>
      <c r="S304" s="282"/>
      <c r="T304" s="282"/>
      <c r="U304" s="282"/>
      <c r="V304" s="282"/>
      <c r="W304" s="279">
        <f t="shared" si="18"/>
        <v>9555.3680000000004</v>
      </c>
    </row>
    <row r="305" spans="1:23" s="2" customFormat="1" ht="20.100000000000001" customHeight="1">
      <c r="A305" s="42">
        <f t="shared" si="16"/>
        <v>298</v>
      </c>
      <c r="B305" s="306" t="s">
        <v>364</v>
      </c>
      <c r="C305" s="306" t="s">
        <v>1554</v>
      </c>
      <c r="D305" s="306" t="s">
        <v>831</v>
      </c>
      <c r="E305" s="306" t="s">
        <v>1555</v>
      </c>
      <c r="F305" s="306" t="s">
        <v>260</v>
      </c>
      <c r="G305" s="275">
        <v>6300</v>
      </c>
      <c r="H305" s="275">
        <f t="shared" si="14"/>
        <v>481.95</v>
      </c>
      <c r="I305" s="275">
        <f t="shared" si="15"/>
        <v>1151.01</v>
      </c>
      <c r="J305" s="275">
        <v>61</v>
      </c>
      <c r="K305" s="275">
        <v>515</v>
      </c>
      <c r="L305" s="275">
        <v>175</v>
      </c>
      <c r="M305" s="275">
        <v>739</v>
      </c>
      <c r="N305" s="275">
        <v>588</v>
      </c>
      <c r="O305" s="275"/>
      <c r="P305" s="275"/>
      <c r="Q305" s="276">
        <f t="shared" si="17"/>
        <v>10010.959999999999</v>
      </c>
      <c r="R305" s="277">
        <v>443</v>
      </c>
      <c r="S305" s="282"/>
      <c r="T305" s="282"/>
      <c r="U305" s="282"/>
      <c r="V305" s="282"/>
      <c r="W305" s="279">
        <f t="shared" si="18"/>
        <v>9567.9599999999991</v>
      </c>
    </row>
    <row r="306" spans="1:23" s="2" customFormat="1" ht="20.100000000000001" customHeight="1">
      <c r="A306" s="42">
        <f t="shared" si="16"/>
        <v>299</v>
      </c>
      <c r="B306" s="306" t="s">
        <v>364</v>
      </c>
      <c r="C306" s="306" t="s">
        <v>1556</v>
      </c>
      <c r="D306" s="306" t="s">
        <v>831</v>
      </c>
      <c r="E306" s="306" t="s">
        <v>1557</v>
      </c>
      <c r="F306" s="306" t="s">
        <v>268</v>
      </c>
      <c r="G306" s="275">
        <v>7890.75</v>
      </c>
      <c r="H306" s="275">
        <f t="shared" si="14"/>
        <v>603.64237500000002</v>
      </c>
      <c r="I306" s="275">
        <f t="shared" si="15"/>
        <v>1441.6400249999999</v>
      </c>
      <c r="J306" s="275">
        <v>61</v>
      </c>
      <c r="K306" s="275">
        <v>515</v>
      </c>
      <c r="L306" s="275">
        <v>175</v>
      </c>
      <c r="M306" s="275">
        <v>739</v>
      </c>
      <c r="N306" s="275">
        <v>588</v>
      </c>
      <c r="O306" s="275"/>
      <c r="P306" s="275"/>
      <c r="Q306" s="276">
        <f t="shared" si="17"/>
        <v>12014.0324</v>
      </c>
      <c r="R306" s="277">
        <v>443</v>
      </c>
      <c r="S306" s="282"/>
      <c r="T306" s="282"/>
      <c r="U306" s="282"/>
      <c r="V306" s="282"/>
      <c r="W306" s="279">
        <f t="shared" si="18"/>
        <v>11571.0324</v>
      </c>
    </row>
    <row r="307" spans="1:23" s="2" customFormat="1" ht="20.100000000000001" customHeight="1">
      <c r="A307" s="42">
        <f t="shared" si="16"/>
        <v>300</v>
      </c>
      <c r="B307" s="306" t="s">
        <v>364</v>
      </c>
      <c r="C307" s="306" t="s">
        <v>575</v>
      </c>
      <c r="D307" s="306" t="s">
        <v>831</v>
      </c>
      <c r="E307" s="306" t="s">
        <v>1558</v>
      </c>
      <c r="F307" s="306" t="s">
        <v>292</v>
      </c>
      <c r="G307" s="275">
        <v>7040.75</v>
      </c>
      <c r="H307" s="275">
        <f t="shared" si="14"/>
        <v>538.61737500000004</v>
      </c>
      <c r="I307" s="275">
        <f t="shared" si="15"/>
        <v>1286.3450250000001</v>
      </c>
      <c r="J307" s="275">
        <v>61</v>
      </c>
      <c r="K307" s="275">
        <v>515</v>
      </c>
      <c r="L307" s="275">
        <v>175</v>
      </c>
      <c r="M307" s="275">
        <v>739</v>
      </c>
      <c r="N307" s="275">
        <v>588</v>
      </c>
      <c r="O307" s="275"/>
      <c r="P307" s="275"/>
      <c r="Q307" s="276">
        <f t="shared" si="17"/>
        <v>10943.7124</v>
      </c>
      <c r="R307" s="277">
        <v>443</v>
      </c>
      <c r="S307" s="282"/>
      <c r="T307" s="282"/>
      <c r="U307" s="282"/>
      <c r="V307" s="282"/>
      <c r="W307" s="279">
        <f t="shared" si="18"/>
        <v>10500.7124</v>
      </c>
    </row>
    <row r="308" spans="1:23" s="2" customFormat="1" ht="20.100000000000001" customHeight="1">
      <c r="A308" s="42">
        <f t="shared" si="16"/>
        <v>301</v>
      </c>
      <c r="B308" s="306" t="s">
        <v>364</v>
      </c>
      <c r="C308" s="306" t="s">
        <v>1559</v>
      </c>
      <c r="D308" s="306" t="s">
        <v>831</v>
      </c>
      <c r="E308" s="306" t="s">
        <v>1560</v>
      </c>
      <c r="F308" s="306" t="s">
        <v>526</v>
      </c>
      <c r="G308" s="275">
        <v>6960</v>
      </c>
      <c r="H308" s="275">
        <f t="shared" si="14"/>
        <v>532.43999999999994</v>
      </c>
      <c r="I308" s="275">
        <f t="shared" si="15"/>
        <v>1271.5920000000001</v>
      </c>
      <c r="J308" s="275">
        <v>61</v>
      </c>
      <c r="K308" s="275">
        <v>515</v>
      </c>
      <c r="L308" s="275">
        <v>175</v>
      </c>
      <c r="M308" s="275">
        <v>739</v>
      </c>
      <c r="N308" s="275">
        <v>588</v>
      </c>
      <c r="O308" s="275"/>
      <c r="P308" s="275"/>
      <c r="Q308" s="276">
        <f t="shared" si="17"/>
        <v>10842.031999999999</v>
      </c>
      <c r="R308" s="277">
        <v>443</v>
      </c>
      <c r="S308" s="282"/>
      <c r="T308" s="282"/>
      <c r="U308" s="282"/>
      <c r="V308" s="282"/>
      <c r="W308" s="279">
        <f t="shared" si="18"/>
        <v>10399.031999999999</v>
      </c>
    </row>
    <row r="309" spans="1:23" s="2" customFormat="1" ht="20.100000000000001" customHeight="1">
      <c r="A309" s="42">
        <f t="shared" si="16"/>
        <v>302</v>
      </c>
      <c r="B309" s="306" t="s">
        <v>1561</v>
      </c>
      <c r="C309" s="306" t="s">
        <v>551</v>
      </c>
      <c r="D309" s="306" t="s">
        <v>831</v>
      </c>
      <c r="E309" s="306" t="s">
        <v>1562</v>
      </c>
      <c r="F309" s="306" t="s">
        <v>288</v>
      </c>
      <c r="G309" s="275">
        <v>4602.0200000000004</v>
      </c>
      <c r="H309" s="275">
        <f t="shared" si="14"/>
        <v>352.05453</v>
      </c>
      <c r="I309" s="275">
        <f t="shared" si="15"/>
        <v>840.78905400000008</v>
      </c>
      <c r="J309" s="275">
        <v>61</v>
      </c>
      <c r="K309" s="275">
        <v>515</v>
      </c>
      <c r="L309" s="275">
        <v>175</v>
      </c>
      <c r="M309" s="275">
        <v>739</v>
      </c>
      <c r="N309" s="275">
        <v>588</v>
      </c>
      <c r="O309" s="275"/>
      <c r="P309" s="275"/>
      <c r="Q309" s="276">
        <f t="shared" si="17"/>
        <v>7872.8635840000006</v>
      </c>
      <c r="R309" s="277">
        <v>443</v>
      </c>
      <c r="S309" s="282"/>
      <c r="T309" s="282"/>
      <c r="U309" s="282"/>
      <c r="V309" s="282"/>
      <c r="W309" s="279">
        <f t="shared" si="18"/>
        <v>7429.8635840000006</v>
      </c>
    </row>
    <row r="310" spans="1:23" s="2" customFormat="1" ht="20.100000000000001" customHeight="1">
      <c r="A310" s="42">
        <f t="shared" si="16"/>
        <v>303</v>
      </c>
      <c r="B310" s="306" t="s">
        <v>1563</v>
      </c>
      <c r="C310" s="306" t="s">
        <v>587</v>
      </c>
      <c r="D310" s="306" t="s">
        <v>831</v>
      </c>
      <c r="E310" s="306" t="s">
        <v>1564</v>
      </c>
      <c r="F310" s="306" t="s">
        <v>237</v>
      </c>
      <c r="G310" s="275">
        <v>4393.03</v>
      </c>
      <c r="H310" s="275">
        <f t="shared" si="14"/>
        <v>336.06679499999996</v>
      </c>
      <c r="I310" s="275">
        <f t="shared" si="15"/>
        <v>802.60658100000001</v>
      </c>
      <c r="J310" s="275">
        <v>61</v>
      </c>
      <c r="K310" s="275">
        <v>515</v>
      </c>
      <c r="L310" s="275">
        <v>175</v>
      </c>
      <c r="M310" s="275">
        <v>739</v>
      </c>
      <c r="N310" s="275">
        <v>588</v>
      </c>
      <c r="O310" s="275"/>
      <c r="P310" s="275"/>
      <c r="Q310" s="276">
        <f t="shared" si="17"/>
        <v>7609.7033759999995</v>
      </c>
      <c r="R310" s="277">
        <v>443</v>
      </c>
      <c r="S310" s="282"/>
      <c r="T310" s="282"/>
      <c r="U310" s="282"/>
      <c r="V310" s="282"/>
      <c r="W310" s="279">
        <f t="shared" si="18"/>
        <v>7166.7033759999995</v>
      </c>
    </row>
    <row r="311" spans="1:23" s="2" customFormat="1" ht="20.100000000000001" customHeight="1">
      <c r="A311" s="42">
        <f t="shared" si="16"/>
        <v>304</v>
      </c>
      <c r="B311" s="306" t="s">
        <v>265</v>
      </c>
      <c r="C311" s="306" t="s">
        <v>1565</v>
      </c>
      <c r="D311" s="306" t="s">
        <v>831</v>
      </c>
      <c r="E311" s="306" t="s">
        <v>1566</v>
      </c>
      <c r="F311" s="306" t="s">
        <v>288</v>
      </c>
      <c r="G311" s="275">
        <v>10353.23</v>
      </c>
      <c r="H311" s="275">
        <f t="shared" si="14"/>
        <v>792.02209499999992</v>
      </c>
      <c r="I311" s="275">
        <f t="shared" si="15"/>
        <v>1891.5351209999999</v>
      </c>
      <c r="J311" s="275">
        <v>61</v>
      </c>
      <c r="K311" s="275">
        <v>515</v>
      </c>
      <c r="L311" s="275">
        <v>175</v>
      </c>
      <c r="M311" s="275">
        <v>739</v>
      </c>
      <c r="N311" s="275">
        <v>588</v>
      </c>
      <c r="O311" s="275"/>
      <c r="P311" s="275"/>
      <c r="Q311" s="276">
        <f t="shared" si="17"/>
        <v>15114.787216000001</v>
      </c>
      <c r="R311" s="277">
        <v>443</v>
      </c>
      <c r="S311" s="282"/>
      <c r="T311" s="282"/>
      <c r="U311" s="282"/>
      <c r="V311" s="282"/>
      <c r="W311" s="279">
        <f t="shared" si="18"/>
        <v>14671.787216000001</v>
      </c>
    </row>
    <row r="312" spans="1:23" s="2" customFormat="1" ht="20.100000000000001" customHeight="1">
      <c r="A312" s="42">
        <f t="shared" si="16"/>
        <v>305</v>
      </c>
      <c r="B312" s="306" t="s">
        <v>1567</v>
      </c>
      <c r="C312" s="306" t="s">
        <v>557</v>
      </c>
      <c r="D312" s="306" t="s">
        <v>831</v>
      </c>
      <c r="E312" s="306" t="s">
        <v>1568</v>
      </c>
      <c r="F312" s="306" t="s">
        <v>260</v>
      </c>
      <c r="G312" s="275">
        <v>6290</v>
      </c>
      <c r="H312" s="275">
        <f t="shared" si="14"/>
        <v>481.185</v>
      </c>
      <c r="I312" s="275">
        <f t="shared" si="15"/>
        <v>1149.183</v>
      </c>
      <c r="J312" s="275">
        <v>61</v>
      </c>
      <c r="K312" s="275">
        <v>515</v>
      </c>
      <c r="L312" s="275">
        <v>175</v>
      </c>
      <c r="M312" s="275">
        <v>739</v>
      </c>
      <c r="N312" s="275">
        <v>588</v>
      </c>
      <c r="O312" s="275"/>
      <c r="P312" s="275"/>
      <c r="Q312" s="276">
        <f t="shared" si="17"/>
        <v>9998.3680000000004</v>
      </c>
      <c r="R312" s="277">
        <v>443</v>
      </c>
      <c r="S312" s="282"/>
      <c r="T312" s="282"/>
      <c r="U312" s="282"/>
      <c r="V312" s="282"/>
      <c r="W312" s="279">
        <f t="shared" si="18"/>
        <v>9555.3680000000004</v>
      </c>
    </row>
    <row r="313" spans="1:23" s="2" customFormat="1" ht="20.100000000000001" customHeight="1">
      <c r="A313" s="42">
        <f t="shared" si="16"/>
        <v>306</v>
      </c>
      <c r="B313" s="306" t="s">
        <v>1569</v>
      </c>
      <c r="C313" s="306" t="s">
        <v>1237</v>
      </c>
      <c r="D313" s="306" t="s">
        <v>831</v>
      </c>
      <c r="E313" s="306" t="s">
        <v>1570</v>
      </c>
      <c r="F313" s="306" t="s">
        <v>237</v>
      </c>
      <c r="G313" s="275">
        <v>7087.95</v>
      </c>
      <c r="H313" s="275">
        <f t="shared" si="14"/>
        <v>542.22817499999996</v>
      </c>
      <c r="I313" s="275">
        <f t="shared" si="15"/>
        <v>1294.9684649999999</v>
      </c>
      <c r="J313" s="275">
        <v>61</v>
      </c>
      <c r="K313" s="275">
        <v>515</v>
      </c>
      <c r="L313" s="275">
        <v>175</v>
      </c>
      <c r="M313" s="275">
        <v>739</v>
      </c>
      <c r="N313" s="275">
        <v>588</v>
      </c>
      <c r="O313" s="275"/>
      <c r="P313" s="275"/>
      <c r="Q313" s="276">
        <f t="shared" si="17"/>
        <v>11003.146639999999</v>
      </c>
      <c r="R313" s="277">
        <v>443</v>
      </c>
      <c r="S313" s="282"/>
      <c r="T313" s="282"/>
      <c r="U313" s="282"/>
      <c r="V313" s="282"/>
      <c r="W313" s="279">
        <f t="shared" si="18"/>
        <v>10560.146639999999</v>
      </c>
    </row>
    <row r="314" spans="1:23" s="2" customFormat="1" ht="20.100000000000001" customHeight="1">
      <c r="A314" s="42">
        <f t="shared" si="16"/>
        <v>307</v>
      </c>
      <c r="B314" s="306" t="s">
        <v>1571</v>
      </c>
      <c r="C314" s="306" t="s">
        <v>1572</v>
      </c>
      <c r="D314" s="306" t="s">
        <v>831</v>
      </c>
      <c r="E314" s="306" t="s">
        <v>1573</v>
      </c>
      <c r="F314" s="306" t="s">
        <v>264</v>
      </c>
      <c r="G314" s="275">
        <v>6960</v>
      </c>
      <c r="H314" s="275">
        <f t="shared" si="14"/>
        <v>532.43999999999994</v>
      </c>
      <c r="I314" s="275">
        <f t="shared" si="15"/>
        <v>1271.5920000000001</v>
      </c>
      <c r="J314" s="275">
        <v>61</v>
      </c>
      <c r="K314" s="275">
        <v>515</v>
      </c>
      <c r="L314" s="275">
        <v>175</v>
      </c>
      <c r="M314" s="275">
        <v>739</v>
      </c>
      <c r="N314" s="275">
        <v>588</v>
      </c>
      <c r="O314" s="275"/>
      <c r="P314" s="275"/>
      <c r="Q314" s="276">
        <f t="shared" si="17"/>
        <v>10842.031999999999</v>
      </c>
      <c r="R314" s="277">
        <v>443</v>
      </c>
      <c r="S314" s="282"/>
      <c r="T314" s="282"/>
      <c r="U314" s="282"/>
      <c r="V314" s="282"/>
      <c r="W314" s="279">
        <f t="shared" si="18"/>
        <v>10399.031999999999</v>
      </c>
    </row>
    <row r="315" spans="1:23" s="2" customFormat="1" ht="20.100000000000001" customHeight="1">
      <c r="A315" s="42">
        <f t="shared" si="16"/>
        <v>308</v>
      </c>
      <c r="B315" s="306" t="s">
        <v>1574</v>
      </c>
      <c r="C315" s="306" t="s">
        <v>1339</v>
      </c>
      <c r="D315" s="306" t="s">
        <v>831</v>
      </c>
      <c r="E315" s="306" t="s">
        <v>1575</v>
      </c>
      <c r="F315" s="306" t="s">
        <v>237</v>
      </c>
      <c r="G315" s="275">
        <v>7293.75</v>
      </c>
      <c r="H315" s="275">
        <f t="shared" si="14"/>
        <v>557.97187499999995</v>
      </c>
      <c r="I315" s="275">
        <f t="shared" si="15"/>
        <v>1332.568125</v>
      </c>
      <c r="J315" s="275">
        <v>61</v>
      </c>
      <c r="K315" s="275">
        <v>515</v>
      </c>
      <c r="L315" s="275">
        <v>175</v>
      </c>
      <c r="M315" s="275">
        <v>739</v>
      </c>
      <c r="N315" s="275">
        <v>588</v>
      </c>
      <c r="O315" s="275"/>
      <c r="P315" s="275"/>
      <c r="Q315" s="276">
        <f t="shared" si="17"/>
        <v>11262.29</v>
      </c>
      <c r="R315" s="277">
        <v>443</v>
      </c>
      <c r="S315" s="282"/>
      <c r="T315" s="282"/>
      <c r="U315" s="282"/>
      <c r="V315" s="282"/>
      <c r="W315" s="279">
        <f t="shared" si="18"/>
        <v>10819.29</v>
      </c>
    </row>
    <row r="316" spans="1:23" s="2" customFormat="1" ht="20.100000000000001" customHeight="1">
      <c r="A316" s="42">
        <f t="shared" si="16"/>
        <v>309</v>
      </c>
      <c r="B316" s="306" t="s">
        <v>1574</v>
      </c>
      <c r="C316" s="306" t="s">
        <v>613</v>
      </c>
      <c r="D316" s="306" t="s">
        <v>831</v>
      </c>
      <c r="E316" s="306" t="s">
        <v>1576</v>
      </c>
      <c r="F316" s="306" t="s">
        <v>268</v>
      </c>
      <c r="G316" s="275">
        <v>7322.31</v>
      </c>
      <c r="H316" s="275">
        <f t="shared" si="14"/>
        <v>560.15671500000008</v>
      </c>
      <c r="I316" s="275">
        <f t="shared" si="15"/>
        <v>1337.7860370000001</v>
      </c>
      <c r="J316" s="275">
        <v>61</v>
      </c>
      <c r="K316" s="275">
        <v>515</v>
      </c>
      <c r="L316" s="275">
        <v>175</v>
      </c>
      <c r="M316" s="275">
        <v>739</v>
      </c>
      <c r="N316" s="275">
        <v>588</v>
      </c>
      <c r="O316" s="275"/>
      <c r="P316" s="275"/>
      <c r="Q316" s="276">
        <f t="shared" si="17"/>
        <v>11298.252752</v>
      </c>
      <c r="R316" s="277">
        <v>443</v>
      </c>
      <c r="S316" s="282"/>
      <c r="T316" s="282"/>
      <c r="U316" s="282"/>
      <c r="V316" s="282"/>
      <c r="W316" s="279">
        <f t="shared" si="18"/>
        <v>10855.252752</v>
      </c>
    </row>
    <row r="317" spans="1:23" s="2" customFormat="1" ht="20.100000000000001" customHeight="1">
      <c r="A317" s="42">
        <f t="shared" si="16"/>
        <v>310</v>
      </c>
      <c r="B317" s="306" t="s">
        <v>1577</v>
      </c>
      <c r="C317" s="306" t="s">
        <v>1578</v>
      </c>
      <c r="D317" s="306" t="s">
        <v>831</v>
      </c>
      <c r="E317" s="306" t="s">
        <v>1579</v>
      </c>
      <c r="F317" s="306" t="s">
        <v>260</v>
      </c>
      <c r="G317" s="275">
        <v>232</v>
      </c>
      <c r="H317" s="275">
        <f t="shared" si="14"/>
        <v>17.748000000000001</v>
      </c>
      <c r="I317" s="275">
        <f t="shared" si="15"/>
        <v>42.386400000000002</v>
      </c>
      <c r="J317" s="275">
        <v>61</v>
      </c>
      <c r="K317" s="275">
        <v>515</v>
      </c>
      <c r="L317" s="275">
        <v>175</v>
      </c>
      <c r="M317" s="275">
        <v>739</v>
      </c>
      <c r="N317" s="275">
        <v>588</v>
      </c>
      <c r="O317" s="275"/>
      <c r="P317" s="275"/>
      <c r="Q317" s="276">
        <f t="shared" si="17"/>
        <v>2370.1343999999999</v>
      </c>
      <c r="R317" s="277">
        <v>443</v>
      </c>
      <c r="S317" s="282"/>
      <c r="T317" s="282"/>
      <c r="U317" s="282"/>
      <c r="V317" s="282"/>
      <c r="W317" s="279">
        <f t="shared" si="18"/>
        <v>1927.1343999999999</v>
      </c>
    </row>
    <row r="318" spans="1:23" s="2" customFormat="1" ht="20.100000000000001" customHeight="1">
      <c r="A318" s="42">
        <f t="shared" si="16"/>
        <v>311</v>
      </c>
      <c r="B318" s="306" t="s">
        <v>876</v>
      </c>
      <c r="C318" s="306" t="s">
        <v>377</v>
      </c>
      <c r="D318" s="306" t="s">
        <v>831</v>
      </c>
      <c r="E318" s="306" t="s">
        <v>1580</v>
      </c>
      <c r="F318" s="306" t="s">
        <v>288</v>
      </c>
      <c r="G318" s="275">
        <v>8076.9</v>
      </c>
      <c r="H318" s="275">
        <f t="shared" si="14"/>
        <v>617.88284999999996</v>
      </c>
      <c r="I318" s="275">
        <f t="shared" si="15"/>
        <v>1475.6496299999999</v>
      </c>
      <c r="J318" s="275">
        <v>61</v>
      </c>
      <c r="K318" s="275">
        <v>515</v>
      </c>
      <c r="L318" s="275">
        <v>175</v>
      </c>
      <c r="M318" s="275">
        <v>739</v>
      </c>
      <c r="N318" s="275">
        <v>588</v>
      </c>
      <c r="O318" s="275"/>
      <c r="P318" s="275"/>
      <c r="Q318" s="276">
        <f t="shared" si="17"/>
        <v>12248.432479999999</v>
      </c>
      <c r="R318" s="277">
        <v>443</v>
      </c>
      <c r="S318" s="282"/>
      <c r="T318" s="282"/>
      <c r="U318" s="282"/>
      <c r="V318" s="282"/>
      <c r="W318" s="279">
        <f t="shared" si="18"/>
        <v>11805.432479999999</v>
      </c>
    </row>
    <row r="319" spans="1:23" s="2" customFormat="1" ht="20.100000000000001" customHeight="1">
      <c r="A319" s="42">
        <f t="shared" si="16"/>
        <v>312</v>
      </c>
      <c r="B319" s="306" t="s">
        <v>876</v>
      </c>
      <c r="C319" s="306" t="s">
        <v>1406</v>
      </c>
      <c r="D319" s="306" t="s">
        <v>831</v>
      </c>
      <c r="E319" s="306" t="s">
        <v>1581</v>
      </c>
      <c r="F319" s="306" t="s">
        <v>327</v>
      </c>
      <c r="G319" s="275">
        <v>6270</v>
      </c>
      <c r="H319" s="275">
        <f t="shared" si="14"/>
        <v>479.65499999999997</v>
      </c>
      <c r="I319" s="275">
        <f t="shared" si="15"/>
        <v>1145.529</v>
      </c>
      <c r="J319" s="275">
        <v>61</v>
      </c>
      <c r="K319" s="275">
        <v>515</v>
      </c>
      <c r="L319" s="275">
        <v>175</v>
      </c>
      <c r="M319" s="275">
        <v>739</v>
      </c>
      <c r="N319" s="275">
        <v>588</v>
      </c>
      <c r="O319" s="275"/>
      <c r="P319" s="275"/>
      <c r="Q319" s="276">
        <f t="shared" si="17"/>
        <v>9973.1839999999993</v>
      </c>
      <c r="R319" s="277">
        <v>443</v>
      </c>
      <c r="S319" s="282"/>
      <c r="T319" s="282"/>
      <c r="U319" s="282"/>
      <c r="V319" s="282"/>
      <c r="W319" s="279">
        <f t="shared" si="18"/>
        <v>9530.1839999999993</v>
      </c>
    </row>
    <row r="320" spans="1:23" s="2" customFormat="1" ht="20.100000000000001" customHeight="1">
      <c r="A320" s="42">
        <f t="shared" si="16"/>
        <v>313</v>
      </c>
      <c r="B320" s="306" t="s">
        <v>1582</v>
      </c>
      <c r="C320" s="306" t="s">
        <v>1583</v>
      </c>
      <c r="D320" s="306" t="s">
        <v>831</v>
      </c>
      <c r="E320" s="306" t="s">
        <v>1584</v>
      </c>
      <c r="F320" s="306" t="s">
        <v>281</v>
      </c>
      <c r="G320" s="275">
        <v>6697.75</v>
      </c>
      <c r="H320" s="275">
        <f t="shared" si="14"/>
        <v>512.37787500000002</v>
      </c>
      <c r="I320" s="275">
        <f t="shared" si="15"/>
        <v>1223.6789249999999</v>
      </c>
      <c r="J320" s="275">
        <v>61</v>
      </c>
      <c r="K320" s="275">
        <v>515</v>
      </c>
      <c r="L320" s="275">
        <v>175</v>
      </c>
      <c r="M320" s="275">
        <v>739</v>
      </c>
      <c r="N320" s="275">
        <v>588</v>
      </c>
      <c r="O320" s="275"/>
      <c r="P320" s="275"/>
      <c r="Q320" s="276">
        <f t="shared" si="17"/>
        <v>10511.8068</v>
      </c>
      <c r="R320" s="277">
        <v>443</v>
      </c>
      <c r="S320" s="282"/>
      <c r="T320" s="282"/>
      <c r="U320" s="282"/>
      <c r="V320" s="282"/>
      <c r="W320" s="279">
        <f t="shared" si="18"/>
        <v>10068.8068</v>
      </c>
    </row>
    <row r="321" spans="1:23" s="2" customFormat="1" ht="20.100000000000001" customHeight="1">
      <c r="A321" s="42">
        <f t="shared" si="16"/>
        <v>314</v>
      </c>
      <c r="B321" s="306" t="s">
        <v>1585</v>
      </c>
      <c r="C321" s="306" t="s">
        <v>1586</v>
      </c>
      <c r="D321" s="306" t="s">
        <v>831</v>
      </c>
      <c r="E321" s="306" t="s">
        <v>1587</v>
      </c>
      <c r="F321" s="306" t="s">
        <v>288</v>
      </c>
      <c r="G321" s="275">
        <v>7462.5</v>
      </c>
      <c r="H321" s="275">
        <f t="shared" si="14"/>
        <v>570.88125000000002</v>
      </c>
      <c r="I321" s="275">
        <f t="shared" si="15"/>
        <v>1363.3987500000001</v>
      </c>
      <c r="J321" s="275">
        <v>61</v>
      </c>
      <c r="K321" s="275">
        <v>515</v>
      </c>
      <c r="L321" s="275">
        <v>175</v>
      </c>
      <c r="M321" s="275">
        <v>739</v>
      </c>
      <c r="N321" s="275">
        <v>588</v>
      </c>
      <c r="O321" s="275"/>
      <c r="P321" s="275"/>
      <c r="Q321" s="276">
        <f t="shared" si="17"/>
        <v>11474.78</v>
      </c>
      <c r="R321" s="277">
        <v>443</v>
      </c>
      <c r="S321" s="282"/>
      <c r="T321" s="282"/>
      <c r="U321" s="282"/>
      <c r="V321" s="282"/>
      <c r="W321" s="279">
        <f t="shared" si="18"/>
        <v>11031.78</v>
      </c>
    </row>
    <row r="322" spans="1:23" s="2" customFormat="1" ht="20.100000000000001" customHeight="1">
      <c r="A322" s="42">
        <f t="shared" si="16"/>
        <v>315</v>
      </c>
      <c r="B322" s="306" t="s">
        <v>1588</v>
      </c>
      <c r="C322" s="306" t="s">
        <v>374</v>
      </c>
      <c r="D322" s="306" t="s">
        <v>831</v>
      </c>
      <c r="E322" s="306" t="s">
        <v>1589</v>
      </c>
      <c r="F322" s="306" t="s">
        <v>268</v>
      </c>
      <c r="G322" s="275">
        <v>8551.8799999999992</v>
      </c>
      <c r="H322" s="275">
        <f t="shared" si="14"/>
        <v>654.21881999999994</v>
      </c>
      <c r="I322" s="275">
        <f t="shared" si="15"/>
        <v>1562.4284759999998</v>
      </c>
      <c r="J322" s="275">
        <v>61</v>
      </c>
      <c r="K322" s="275">
        <v>515</v>
      </c>
      <c r="L322" s="275">
        <v>175</v>
      </c>
      <c r="M322" s="275">
        <v>739</v>
      </c>
      <c r="N322" s="275">
        <v>588</v>
      </c>
      <c r="O322" s="275"/>
      <c r="P322" s="275"/>
      <c r="Q322" s="276">
        <f t="shared" si="17"/>
        <v>12846.527295999998</v>
      </c>
      <c r="R322" s="277">
        <v>443</v>
      </c>
      <c r="S322" s="282"/>
      <c r="T322" s="282"/>
      <c r="U322" s="282"/>
      <c r="V322" s="282"/>
      <c r="W322" s="279">
        <f t="shared" si="18"/>
        <v>12403.527295999998</v>
      </c>
    </row>
    <row r="323" spans="1:23" s="2" customFormat="1" ht="20.100000000000001" customHeight="1">
      <c r="A323" s="42">
        <f t="shared" si="16"/>
        <v>316</v>
      </c>
      <c r="B323" s="306" t="s">
        <v>1590</v>
      </c>
      <c r="C323" s="306" t="s">
        <v>1591</v>
      </c>
      <c r="D323" s="306" t="s">
        <v>831</v>
      </c>
      <c r="E323" s="306" t="s">
        <v>1592</v>
      </c>
      <c r="F323" s="306" t="s">
        <v>281</v>
      </c>
      <c r="G323" s="275">
        <v>7205</v>
      </c>
      <c r="H323" s="275">
        <f t="shared" si="14"/>
        <v>551.1825</v>
      </c>
      <c r="I323" s="275">
        <f t="shared" si="15"/>
        <v>1316.3534999999999</v>
      </c>
      <c r="J323" s="275">
        <v>61</v>
      </c>
      <c r="K323" s="275">
        <v>515</v>
      </c>
      <c r="L323" s="275">
        <v>175</v>
      </c>
      <c r="M323" s="275">
        <v>739</v>
      </c>
      <c r="N323" s="275">
        <v>588</v>
      </c>
      <c r="O323" s="275"/>
      <c r="P323" s="275"/>
      <c r="Q323" s="276">
        <f t="shared" si="17"/>
        <v>11150.536</v>
      </c>
      <c r="R323" s="277">
        <v>443</v>
      </c>
      <c r="S323" s="282"/>
      <c r="T323" s="282"/>
      <c r="U323" s="282"/>
      <c r="V323" s="282"/>
      <c r="W323" s="279">
        <f t="shared" si="18"/>
        <v>10707.536</v>
      </c>
    </row>
    <row r="324" spans="1:23" s="2" customFormat="1" ht="20.100000000000001" customHeight="1">
      <c r="A324" s="42">
        <f t="shared" si="16"/>
        <v>317</v>
      </c>
      <c r="B324" s="306" t="s">
        <v>1593</v>
      </c>
      <c r="C324" s="306" t="s">
        <v>1594</v>
      </c>
      <c r="D324" s="306" t="s">
        <v>831</v>
      </c>
      <c r="E324" s="306" t="s">
        <v>1595</v>
      </c>
      <c r="F324" s="306" t="s">
        <v>532</v>
      </c>
      <c r="G324" s="275">
        <v>10238.1</v>
      </c>
      <c r="H324" s="275">
        <f t="shared" si="14"/>
        <v>783.21465000000001</v>
      </c>
      <c r="I324" s="275">
        <f t="shared" si="15"/>
        <v>1870.5008700000001</v>
      </c>
      <c r="J324" s="275">
        <v>61</v>
      </c>
      <c r="K324" s="275">
        <v>515</v>
      </c>
      <c r="L324" s="275">
        <v>175</v>
      </c>
      <c r="M324" s="275">
        <v>739</v>
      </c>
      <c r="N324" s="275">
        <v>588</v>
      </c>
      <c r="O324" s="275"/>
      <c r="P324" s="275"/>
      <c r="Q324" s="276">
        <f t="shared" si="17"/>
        <v>14969.81552</v>
      </c>
      <c r="R324" s="277">
        <v>443</v>
      </c>
      <c r="S324" s="282"/>
      <c r="T324" s="282"/>
      <c r="U324" s="282"/>
      <c r="V324" s="282"/>
      <c r="W324" s="279">
        <f t="shared" si="18"/>
        <v>14526.81552</v>
      </c>
    </row>
    <row r="325" spans="1:23" s="2" customFormat="1" ht="20.100000000000001" customHeight="1">
      <c r="A325" s="42">
        <f t="shared" si="16"/>
        <v>318</v>
      </c>
      <c r="B325" s="306" t="s">
        <v>738</v>
      </c>
      <c r="C325" s="306" t="s">
        <v>1596</v>
      </c>
      <c r="D325" s="306" t="s">
        <v>831</v>
      </c>
      <c r="E325" s="306" t="s">
        <v>1597</v>
      </c>
      <c r="F325" s="306" t="s">
        <v>237</v>
      </c>
      <c r="G325" s="275">
        <v>11160.02</v>
      </c>
      <c r="H325" s="275">
        <f t="shared" si="14"/>
        <v>853.74153000000001</v>
      </c>
      <c r="I325" s="275">
        <f t="shared" si="15"/>
        <v>2038.9356540000001</v>
      </c>
      <c r="J325" s="275">
        <v>61</v>
      </c>
      <c r="K325" s="275">
        <v>515</v>
      </c>
      <c r="L325" s="275">
        <v>175</v>
      </c>
      <c r="M325" s="275">
        <v>739</v>
      </c>
      <c r="N325" s="275">
        <v>588</v>
      </c>
      <c r="O325" s="275"/>
      <c r="P325" s="275"/>
      <c r="Q325" s="276">
        <f t="shared" si="17"/>
        <v>16130.697184000001</v>
      </c>
      <c r="R325" s="277">
        <v>443</v>
      </c>
      <c r="S325" s="282"/>
      <c r="T325" s="282"/>
      <c r="U325" s="282"/>
      <c r="V325" s="282"/>
      <c r="W325" s="279">
        <f t="shared" si="18"/>
        <v>15687.697184000001</v>
      </c>
    </row>
    <row r="326" spans="1:23" s="2" customFormat="1" ht="20.100000000000001" customHeight="1">
      <c r="A326" s="42">
        <f t="shared" si="16"/>
        <v>319</v>
      </c>
      <c r="B326" s="306" t="s">
        <v>738</v>
      </c>
      <c r="C326" s="306" t="s">
        <v>1598</v>
      </c>
      <c r="D326" s="306" t="s">
        <v>831</v>
      </c>
      <c r="E326" s="306" t="s">
        <v>1599</v>
      </c>
      <c r="F326" s="306" t="s">
        <v>237</v>
      </c>
      <c r="G326" s="275">
        <v>7040</v>
      </c>
      <c r="H326" s="275">
        <f t="shared" si="14"/>
        <v>538.55999999999995</v>
      </c>
      <c r="I326" s="275">
        <f t="shared" si="15"/>
        <v>1286.2080000000001</v>
      </c>
      <c r="J326" s="275">
        <v>61</v>
      </c>
      <c r="K326" s="275">
        <v>515</v>
      </c>
      <c r="L326" s="275">
        <v>175</v>
      </c>
      <c r="M326" s="275">
        <v>739</v>
      </c>
      <c r="N326" s="275">
        <v>588</v>
      </c>
      <c r="O326" s="275"/>
      <c r="P326" s="275"/>
      <c r="Q326" s="276">
        <f t="shared" si="17"/>
        <v>10942.768</v>
      </c>
      <c r="R326" s="277">
        <v>443</v>
      </c>
      <c r="S326" s="282"/>
      <c r="T326" s="282"/>
      <c r="U326" s="282"/>
      <c r="V326" s="282"/>
      <c r="W326" s="279">
        <f t="shared" si="18"/>
        <v>10499.768</v>
      </c>
    </row>
    <row r="327" spans="1:23" s="2" customFormat="1" ht="20.100000000000001" customHeight="1">
      <c r="A327" s="42">
        <f t="shared" si="16"/>
        <v>320</v>
      </c>
      <c r="B327" s="306" t="s">
        <v>1600</v>
      </c>
      <c r="C327" s="306" t="s">
        <v>1601</v>
      </c>
      <c r="D327" s="306" t="s">
        <v>831</v>
      </c>
      <c r="E327" s="306" t="s">
        <v>1602</v>
      </c>
      <c r="F327" s="306" t="s">
        <v>288</v>
      </c>
      <c r="G327" s="275">
        <v>5467.5</v>
      </c>
      <c r="H327" s="275">
        <f t="shared" si="14"/>
        <v>418.26375000000002</v>
      </c>
      <c r="I327" s="275">
        <f t="shared" si="15"/>
        <v>998.91224999999997</v>
      </c>
      <c r="J327" s="275">
        <v>61</v>
      </c>
      <c r="K327" s="275">
        <v>515</v>
      </c>
      <c r="L327" s="275">
        <v>175</v>
      </c>
      <c r="M327" s="275">
        <v>739</v>
      </c>
      <c r="N327" s="275">
        <v>588</v>
      </c>
      <c r="O327" s="275"/>
      <c r="P327" s="275"/>
      <c r="Q327" s="276">
        <f t="shared" si="17"/>
        <v>8962.6759999999995</v>
      </c>
      <c r="R327" s="277">
        <v>443</v>
      </c>
      <c r="S327" s="282"/>
      <c r="T327" s="282"/>
      <c r="U327" s="282"/>
      <c r="V327" s="282"/>
      <c r="W327" s="279">
        <f t="shared" si="18"/>
        <v>8519.6759999999995</v>
      </c>
    </row>
    <row r="328" spans="1:23" s="2" customFormat="1" ht="20.100000000000001" customHeight="1">
      <c r="A328" s="42">
        <f t="shared" si="16"/>
        <v>321</v>
      </c>
      <c r="B328" s="306" t="s">
        <v>1603</v>
      </c>
      <c r="C328" s="306" t="s">
        <v>651</v>
      </c>
      <c r="D328" s="306" t="s">
        <v>831</v>
      </c>
      <c r="E328" s="306" t="s">
        <v>1604</v>
      </c>
      <c r="F328" s="306" t="s">
        <v>292</v>
      </c>
      <c r="G328" s="275">
        <v>8636.9</v>
      </c>
      <c r="H328" s="275">
        <f t="shared" si="14"/>
        <v>660.72284999999999</v>
      </c>
      <c r="I328" s="275">
        <f t="shared" si="15"/>
        <v>1577.96163</v>
      </c>
      <c r="J328" s="275">
        <v>61</v>
      </c>
      <c r="K328" s="275">
        <v>515</v>
      </c>
      <c r="L328" s="275">
        <v>175</v>
      </c>
      <c r="M328" s="275">
        <v>739</v>
      </c>
      <c r="N328" s="275">
        <v>588</v>
      </c>
      <c r="O328" s="275"/>
      <c r="P328" s="275"/>
      <c r="Q328" s="276">
        <f t="shared" si="17"/>
        <v>12953.58448</v>
      </c>
      <c r="R328" s="277">
        <v>443</v>
      </c>
      <c r="S328" s="282"/>
      <c r="T328" s="282"/>
      <c r="U328" s="282"/>
      <c r="V328" s="282"/>
      <c r="W328" s="279">
        <f t="shared" si="18"/>
        <v>12510.58448</v>
      </c>
    </row>
    <row r="329" spans="1:23" s="2" customFormat="1" ht="20.100000000000001" customHeight="1">
      <c r="A329" s="42">
        <f t="shared" si="16"/>
        <v>322</v>
      </c>
      <c r="B329" s="306" t="s">
        <v>1605</v>
      </c>
      <c r="C329" s="306" t="s">
        <v>1339</v>
      </c>
      <c r="D329" s="306" t="s">
        <v>831</v>
      </c>
      <c r="E329" s="306" t="s">
        <v>1606</v>
      </c>
      <c r="F329" s="306" t="s">
        <v>237</v>
      </c>
      <c r="G329" s="275">
        <v>5486.5</v>
      </c>
      <c r="H329" s="275">
        <f t="shared" ref="H329:H345" si="19">G329*0.0765</f>
        <v>419.71724999999998</v>
      </c>
      <c r="I329" s="275">
        <f t="shared" ref="I329:I345" si="20">G329*0.1827</f>
        <v>1002.38355</v>
      </c>
      <c r="J329" s="275">
        <v>61</v>
      </c>
      <c r="K329" s="275">
        <v>515</v>
      </c>
      <c r="L329" s="275">
        <v>175</v>
      </c>
      <c r="M329" s="275">
        <v>739</v>
      </c>
      <c r="N329" s="275">
        <v>588</v>
      </c>
      <c r="O329" s="275"/>
      <c r="P329" s="275"/>
      <c r="Q329" s="276">
        <f t="shared" si="17"/>
        <v>8986.6008000000002</v>
      </c>
      <c r="R329" s="277">
        <v>443</v>
      </c>
      <c r="S329" s="282"/>
      <c r="T329" s="282"/>
      <c r="U329" s="282"/>
      <c r="V329" s="282"/>
      <c r="W329" s="279">
        <f t="shared" si="18"/>
        <v>8543.6008000000002</v>
      </c>
    </row>
    <row r="330" spans="1:23" s="2" customFormat="1" ht="20.100000000000001" customHeight="1">
      <c r="A330" s="42">
        <f t="shared" si="16"/>
        <v>323</v>
      </c>
      <c r="B330" s="306" t="s">
        <v>1607</v>
      </c>
      <c r="C330" s="306" t="s">
        <v>920</v>
      </c>
      <c r="D330" s="306" t="s">
        <v>831</v>
      </c>
      <c r="E330" s="306" t="s">
        <v>1608</v>
      </c>
      <c r="F330" s="306" t="s">
        <v>281</v>
      </c>
      <c r="G330" s="275">
        <v>8185.5</v>
      </c>
      <c r="H330" s="275">
        <f t="shared" si="19"/>
        <v>626.19074999999998</v>
      </c>
      <c r="I330" s="275">
        <f t="shared" si="20"/>
        <v>1495.4908499999999</v>
      </c>
      <c r="J330" s="275">
        <v>61</v>
      </c>
      <c r="K330" s="275">
        <v>515</v>
      </c>
      <c r="L330" s="275">
        <v>175</v>
      </c>
      <c r="M330" s="275">
        <v>739</v>
      </c>
      <c r="N330" s="275">
        <v>588</v>
      </c>
      <c r="O330" s="275"/>
      <c r="P330" s="275"/>
      <c r="Q330" s="276">
        <f t="shared" si="17"/>
        <v>12385.1816</v>
      </c>
      <c r="R330" s="277">
        <v>443</v>
      </c>
      <c r="S330" s="282"/>
      <c r="T330" s="282"/>
      <c r="U330" s="282"/>
      <c r="V330" s="282"/>
      <c r="W330" s="279">
        <f t="shared" si="18"/>
        <v>11942.1816</v>
      </c>
    </row>
    <row r="331" spans="1:23" s="2" customFormat="1" ht="20.100000000000001" customHeight="1">
      <c r="A331" s="42">
        <f t="shared" si="16"/>
        <v>324</v>
      </c>
      <c r="B331" s="306" t="s">
        <v>1609</v>
      </c>
      <c r="C331" s="306" t="s">
        <v>590</v>
      </c>
      <c r="D331" s="306" t="s">
        <v>831</v>
      </c>
      <c r="E331" s="306" t="s">
        <v>1610</v>
      </c>
      <c r="F331" s="306" t="s">
        <v>260</v>
      </c>
      <c r="G331" s="275">
        <v>7876.14</v>
      </c>
      <c r="H331" s="275">
        <f t="shared" si="19"/>
        <v>602.52471000000003</v>
      </c>
      <c r="I331" s="275">
        <f t="shared" si="20"/>
        <v>1438.9707780000001</v>
      </c>
      <c r="J331" s="275">
        <v>61</v>
      </c>
      <c r="K331" s="275">
        <v>515</v>
      </c>
      <c r="L331" s="275">
        <v>175</v>
      </c>
      <c r="M331" s="275">
        <v>739</v>
      </c>
      <c r="N331" s="275">
        <v>588</v>
      </c>
      <c r="O331" s="275"/>
      <c r="P331" s="275"/>
      <c r="Q331" s="276">
        <f t="shared" si="17"/>
        <v>11995.635488000002</v>
      </c>
      <c r="R331" s="277">
        <v>443</v>
      </c>
      <c r="S331" s="282"/>
      <c r="T331" s="282"/>
      <c r="U331" s="282"/>
      <c r="V331" s="282"/>
      <c r="W331" s="279">
        <f t="shared" si="18"/>
        <v>11552.635488000002</v>
      </c>
    </row>
    <row r="332" spans="1:23" s="2" customFormat="1" ht="20.100000000000001" customHeight="1">
      <c r="A332" s="42">
        <f t="shared" si="16"/>
        <v>325</v>
      </c>
      <c r="B332" s="306" t="s">
        <v>1611</v>
      </c>
      <c r="C332" s="306" t="s">
        <v>1612</v>
      </c>
      <c r="D332" s="306" t="s">
        <v>831</v>
      </c>
      <c r="E332" s="306" t="s">
        <v>1613</v>
      </c>
      <c r="F332" s="306" t="s">
        <v>268</v>
      </c>
      <c r="G332" s="275">
        <v>8115.37</v>
      </c>
      <c r="H332" s="275">
        <f t="shared" si="19"/>
        <v>620.82580499999995</v>
      </c>
      <c r="I332" s="275">
        <f t="shared" si="20"/>
        <v>1482.678099</v>
      </c>
      <c r="J332" s="275">
        <v>61</v>
      </c>
      <c r="K332" s="275">
        <v>515</v>
      </c>
      <c r="L332" s="275">
        <v>175</v>
      </c>
      <c r="M332" s="275">
        <v>739</v>
      </c>
      <c r="N332" s="275">
        <v>588</v>
      </c>
      <c r="O332" s="275"/>
      <c r="P332" s="275"/>
      <c r="Q332" s="276">
        <f t="shared" si="17"/>
        <v>12296.873904</v>
      </c>
      <c r="R332" s="277">
        <v>443</v>
      </c>
      <c r="S332" s="282"/>
      <c r="T332" s="282"/>
      <c r="U332" s="282"/>
      <c r="V332" s="282"/>
      <c r="W332" s="279">
        <f t="shared" si="18"/>
        <v>11853.873904</v>
      </c>
    </row>
    <row r="333" spans="1:23" s="2" customFormat="1" ht="20.100000000000001" customHeight="1">
      <c r="A333" s="42">
        <f t="shared" si="16"/>
        <v>326</v>
      </c>
      <c r="B333" s="306" t="s">
        <v>1614</v>
      </c>
      <c r="C333" s="306" t="s">
        <v>1615</v>
      </c>
      <c r="D333" s="306" t="s">
        <v>831</v>
      </c>
      <c r="E333" s="306" t="s">
        <v>1616</v>
      </c>
      <c r="F333" s="306" t="s">
        <v>260</v>
      </c>
      <c r="G333" s="275">
        <v>7846.14</v>
      </c>
      <c r="H333" s="275">
        <f t="shared" si="19"/>
        <v>600.22971000000007</v>
      </c>
      <c r="I333" s="275">
        <f t="shared" si="20"/>
        <v>1433.4897780000001</v>
      </c>
      <c r="J333" s="275">
        <v>61</v>
      </c>
      <c r="K333" s="275">
        <v>515</v>
      </c>
      <c r="L333" s="275">
        <v>175</v>
      </c>
      <c r="M333" s="275">
        <v>739</v>
      </c>
      <c r="N333" s="275">
        <v>588</v>
      </c>
      <c r="O333" s="275"/>
      <c r="P333" s="275"/>
      <c r="Q333" s="276">
        <f t="shared" si="17"/>
        <v>11957.859488000002</v>
      </c>
      <c r="R333" s="277">
        <v>443</v>
      </c>
      <c r="S333" s="282"/>
      <c r="T333" s="282"/>
      <c r="U333" s="282"/>
      <c r="V333" s="282"/>
      <c r="W333" s="279">
        <f t="shared" si="18"/>
        <v>11514.859488000002</v>
      </c>
    </row>
    <row r="334" spans="1:23" s="2" customFormat="1" ht="20.100000000000001" customHeight="1">
      <c r="A334" s="42">
        <f t="shared" si="16"/>
        <v>327</v>
      </c>
      <c r="B334" s="306" t="s">
        <v>1617</v>
      </c>
      <c r="C334" s="306" t="s">
        <v>1368</v>
      </c>
      <c r="D334" s="306" t="s">
        <v>831</v>
      </c>
      <c r="E334" s="306" t="s">
        <v>1618</v>
      </c>
      <c r="F334" s="306" t="s">
        <v>264</v>
      </c>
      <c r="G334" s="275">
        <v>6338</v>
      </c>
      <c r="H334" s="275">
        <f t="shared" si="19"/>
        <v>484.85699999999997</v>
      </c>
      <c r="I334" s="275">
        <f t="shared" si="20"/>
        <v>1157.9526000000001</v>
      </c>
      <c r="J334" s="275">
        <v>61</v>
      </c>
      <c r="K334" s="275">
        <v>515</v>
      </c>
      <c r="L334" s="275">
        <v>175</v>
      </c>
      <c r="M334" s="275">
        <v>739</v>
      </c>
      <c r="N334" s="275">
        <v>588</v>
      </c>
      <c r="O334" s="275"/>
      <c r="P334" s="275"/>
      <c r="Q334" s="276">
        <f t="shared" si="17"/>
        <v>10058.809600000001</v>
      </c>
      <c r="R334" s="277">
        <v>443</v>
      </c>
      <c r="S334" s="282"/>
      <c r="T334" s="282"/>
      <c r="U334" s="282"/>
      <c r="V334" s="282"/>
      <c r="W334" s="279">
        <f t="shared" si="18"/>
        <v>9615.8096000000005</v>
      </c>
    </row>
    <row r="335" spans="1:23" s="2" customFormat="1" ht="20.100000000000001" customHeight="1">
      <c r="A335" s="42">
        <f t="shared" si="16"/>
        <v>328</v>
      </c>
      <c r="B335" s="306" t="s">
        <v>1619</v>
      </c>
      <c r="C335" s="306" t="s">
        <v>673</v>
      </c>
      <c r="D335" s="306" t="s">
        <v>831</v>
      </c>
      <c r="E335" s="306" t="s">
        <v>1620</v>
      </c>
      <c r="F335" s="306" t="s">
        <v>260</v>
      </c>
      <c r="G335" s="275">
        <v>9240</v>
      </c>
      <c r="H335" s="275">
        <f t="shared" si="19"/>
        <v>706.86</v>
      </c>
      <c r="I335" s="275">
        <f t="shared" si="20"/>
        <v>1688.1479999999999</v>
      </c>
      <c r="J335" s="275">
        <v>61</v>
      </c>
      <c r="K335" s="275">
        <v>515</v>
      </c>
      <c r="L335" s="275">
        <v>175</v>
      </c>
      <c r="M335" s="275">
        <v>739</v>
      </c>
      <c r="N335" s="275">
        <v>588</v>
      </c>
      <c r="O335" s="275"/>
      <c r="P335" s="275"/>
      <c r="Q335" s="276">
        <f t="shared" si="17"/>
        <v>13713.008</v>
      </c>
      <c r="R335" s="277">
        <v>443</v>
      </c>
      <c r="S335" s="282"/>
      <c r="T335" s="282"/>
      <c r="U335" s="282"/>
      <c r="V335" s="282"/>
      <c r="W335" s="279">
        <f t="shared" si="18"/>
        <v>13270.008</v>
      </c>
    </row>
    <row r="336" spans="1:23" s="2" customFormat="1" ht="20.100000000000001" customHeight="1">
      <c r="A336" s="42">
        <f t="shared" si="16"/>
        <v>329</v>
      </c>
      <c r="B336" s="306" t="s">
        <v>1621</v>
      </c>
      <c r="C336" s="306" t="s">
        <v>474</v>
      </c>
      <c r="D336" s="306" t="s">
        <v>831</v>
      </c>
      <c r="E336" s="306" t="s">
        <v>1622</v>
      </c>
      <c r="F336" s="306" t="s">
        <v>237</v>
      </c>
      <c r="G336" s="275">
        <v>7355</v>
      </c>
      <c r="H336" s="275">
        <f t="shared" si="19"/>
        <v>562.65750000000003</v>
      </c>
      <c r="I336" s="275">
        <f t="shared" si="20"/>
        <v>1343.7584999999999</v>
      </c>
      <c r="J336" s="275">
        <v>61</v>
      </c>
      <c r="K336" s="275">
        <v>515</v>
      </c>
      <c r="L336" s="275">
        <v>175</v>
      </c>
      <c r="M336" s="275">
        <v>739</v>
      </c>
      <c r="N336" s="275">
        <v>588</v>
      </c>
      <c r="O336" s="275"/>
      <c r="P336" s="275"/>
      <c r="Q336" s="276">
        <f t="shared" si="17"/>
        <v>11339.416000000001</v>
      </c>
      <c r="R336" s="277">
        <v>443</v>
      </c>
      <c r="S336" s="282"/>
      <c r="T336" s="282"/>
      <c r="U336" s="282"/>
      <c r="V336" s="282"/>
      <c r="W336" s="279">
        <f t="shared" si="18"/>
        <v>10896.416000000001</v>
      </c>
    </row>
    <row r="337" spans="1:23" s="2" customFormat="1" ht="20.100000000000001" customHeight="1">
      <c r="A337" s="42">
        <f t="shared" si="16"/>
        <v>330</v>
      </c>
      <c r="B337" s="306" t="s">
        <v>1623</v>
      </c>
      <c r="C337" s="306" t="s">
        <v>1624</v>
      </c>
      <c r="D337" s="306" t="s">
        <v>831</v>
      </c>
      <c r="E337" s="306" t="s">
        <v>1625</v>
      </c>
      <c r="F337" s="306" t="s">
        <v>237</v>
      </c>
      <c r="G337" s="275">
        <v>8551.25</v>
      </c>
      <c r="H337" s="275">
        <f t="shared" si="19"/>
        <v>654.17062499999997</v>
      </c>
      <c r="I337" s="275">
        <f t="shared" si="20"/>
        <v>1562.313375</v>
      </c>
      <c r="J337" s="275">
        <v>61</v>
      </c>
      <c r="K337" s="275">
        <v>515</v>
      </c>
      <c r="L337" s="275">
        <v>175</v>
      </c>
      <c r="M337" s="275">
        <v>739</v>
      </c>
      <c r="N337" s="275">
        <v>588</v>
      </c>
      <c r="O337" s="275"/>
      <c r="P337" s="275"/>
      <c r="Q337" s="276">
        <f t="shared" si="17"/>
        <v>12845.734</v>
      </c>
      <c r="R337" s="277">
        <v>443</v>
      </c>
      <c r="S337" s="282"/>
      <c r="T337" s="282"/>
      <c r="U337" s="282"/>
      <c r="V337" s="282"/>
      <c r="W337" s="279">
        <f t="shared" si="18"/>
        <v>12402.734</v>
      </c>
    </row>
    <row r="338" spans="1:23" s="2" customFormat="1" ht="20.100000000000001" customHeight="1">
      <c r="A338" s="42">
        <f t="shared" si="16"/>
        <v>331</v>
      </c>
      <c r="B338" s="306" t="s">
        <v>1626</v>
      </c>
      <c r="C338" s="306" t="s">
        <v>1627</v>
      </c>
      <c r="D338" s="306" t="s">
        <v>831</v>
      </c>
      <c r="E338" s="306" t="s">
        <v>1628</v>
      </c>
      <c r="F338" s="306" t="s">
        <v>237</v>
      </c>
      <c r="G338" s="275">
        <v>2920</v>
      </c>
      <c r="H338" s="275">
        <f t="shared" si="19"/>
        <v>223.38</v>
      </c>
      <c r="I338" s="275">
        <f t="shared" si="20"/>
        <v>533.48400000000004</v>
      </c>
      <c r="J338" s="275">
        <v>61</v>
      </c>
      <c r="K338" s="275">
        <v>515</v>
      </c>
      <c r="L338" s="275">
        <v>175</v>
      </c>
      <c r="M338" s="275">
        <v>739</v>
      </c>
      <c r="N338" s="275">
        <v>588</v>
      </c>
      <c r="O338" s="275"/>
      <c r="P338" s="275"/>
      <c r="Q338" s="276">
        <f t="shared" si="17"/>
        <v>5754.8639999999996</v>
      </c>
      <c r="R338" s="277">
        <v>443</v>
      </c>
      <c r="S338" s="282"/>
      <c r="T338" s="282"/>
      <c r="U338" s="282"/>
      <c r="V338" s="282"/>
      <c r="W338" s="279">
        <f t="shared" si="18"/>
        <v>5311.8639999999996</v>
      </c>
    </row>
    <row r="339" spans="1:23" s="2" customFormat="1" ht="20.100000000000001" customHeight="1">
      <c r="A339" s="42">
        <f t="shared" si="16"/>
        <v>332</v>
      </c>
      <c r="B339" s="306" t="s">
        <v>1629</v>
      </c>
      <c r="C339" s="306" t="s">
        <v>1630</v>
      </c>
      <c r="D339" s="306" t="s">
        <v>831</v>
      </c>
      <c r="E339" s="306" t="s">
        <v>1631</v>
      </c>
      <c r="F339" s="306" t="s">
        <v>237</v>
      </c>
      <c r="G339" s="275">
        <v>6327.75</v>
      </c>
      <c r="H339" s="275">
        <f t="shared" si="19"/>
        <v>484.07287500000001</v>
      </c>
      <c r="I339" s="275">
        <f t="shared" si="20"/>
        <v>1156.079925</v>
      </c>
      <c r="J339" s="275">
        <v>61</v>
      </c>
      <c r="K339" s="275">
        <v>515</v>
      </c>
      <c r="L339" s="275">
        <v>175</v>
      </c>
      <c r="M339" s="275">
        <v>739</v>
      </c>
      <c r="N339" s="275">
        <v>588</v>
      </c>
      <c r="O339" s="275"/>
      <c r="P339" s="275"/>
      <c r="Q339" s="276">
        <f t="shared" si="17"/>
        <v>10045.9028</v>
      </c>
      <c r="R339" s="277">
        <v>443</v>
      </c>
      <c r="S339" s="282"/>
      <c r="T339" s="282"/>
      <c r="U339" s="282"/>
      <c r="V339" s="282"/>
      <c r="W339" s="279">
        <f t="shared" si="18"/>
        <v>9602.9027999999998</v>
      </c>
    </row>
    <row r="340" spans="1:23" s="2" customFormat="1" ht="20.100000000000001" customHeight="1">
      <c r="A340" s="42">
        <f t="shared" si="16"/>
        <v>333</v>
      </c>
      <c r="B340" s="306" t="s">
        <v>1632</v>
      </c>
      <c r="C340" s="306" t="s">
        <v>596</v>
      </c>
      <c r="D340" s="306" t="s">
        <v>831</v>
      </c>
      <c r="E340" s="306" t="s">
        <v>1633</v>
      </c>
      <c r="F340" s="306" t="s">
        <v>327</v>
      </c>
      <c r="G340" s="275">
        <v>8420</v>
      </c>
      <c r="H340" s="275">
        <f t="shared" si="19"/>
        <v>644.13</v>
      </c>
      <c r="I340" s="275">
        <f t="shared" si="20"/>
        <v>1538.3340000000001</v>
      </c>
      <c r="J340" s="275">
        <v>61</v>
      </c>
      <c r="K340" s="275">
        <v>515</v>
      </c>
      <c r="L340" s="275">
        <v>175</v>
      </c>
      <c r="M340" s="275">
        <v>739</v>
      </c>
      <c r="N340" s="275">
        <v>588</v>
      </c>
      <c r="O340" s="275"/>
      <c r="P340" s="275"/>
      <c r="Q340" s="276">
        <f t="shared" si="17"/>
        <v>12680.464</v>
      </c>
      <c r="R340" s="277">
        <v>443</v>
      </c>
      <c r="S340" s="282"/>
      <c r="T340" s="282"/>
      <c r="U340" s="282"/>
      <c r="V340" s="282"/>
      <c r="W340" s="279">
        <f t="shared" si="18"/>
        <v>12237.464</v>
      </c>
    </row>
    <row r="341" spans="1:23" s="2" customFormat="1" ht="20.100000000000001" customHeight="1">
      <c r="A341" s="42">
        <f t="shared" si="16"/>
        <v>334</v>
      </c>
      <c r="B341" s="306" t="s">
        <v>1634</v>
      </c>
      <c r="C341" s="306" t="s">
        <v>551</v>
      </c>
      <c r="D341" s="306" t="s">
        <v>831</v>
      </c>
      <c r="E341" s="306" t="s">
        <v>1635</v>
      </c>
      <c r="F341" s="306" t="s">
        <v>237</v>
      </c>
      <c r="G341" s="275">
        <v>9010.5</v>
      </c>
      <c r="H341" s="275">
        <f t="shared" si="19"/>
        <v>689.30324999999993</v>
      </c>
      <c r="I341" s="275">
        <f t="shared" si="20"/>
        <v>1646.2183500000001</v>
      </c>
      <c r="J341" s="275">
        <v>61</v>
      </c>
      <c r="K341" s="275">
        <v>515</v>
      </c>
      <c r="L341" s="275">
        <v>175</v>
      </c>
      <c r="M341" s="275">
        <v>739</v>
      </c>
      <c r="N341" s="275">
        <v>588</v>
      </c>
      <c r="O341" s="275"/>
      <c r="P341" s="275"/>
      <c r="Q341" s="276">
        <f t="shared" si="17"/>
        <v>13424.0216</v>
      </c>
      <c r="R341" s="277">
        <v>443</v>
      </c>
      <c r="S341" s="282"/>
      <c r="T341" s="282"/>
      <c r="U341" s="282"/>
      <c r="V341" s="282"/>
      <c r="W341" s="279">
        <f t="shared" si="18"/>
        <v>12981.0216</v>
      </c>
    </row>
    <row r="342" spans="1:23" s="2" customFormat="1" ht="20.100000000000001" customHeight="1">
      <c r="A342" s="42">
        <f t="shared" si="16"/>
        <v>335</v>
      </c>
      <c r="B342" s="306" t="s">
        <v>1636</v>
      </c>
      <c r="C342" s="306" t="s">
        <v>1368</v>
      </c>
      <c r="D342" s="306" t="s">
        <v>831</v>
      </c>
      <c r="E342" s="306" t="s">
        <v>1637</v>
      </c>
      <c r="F342" s="306" t="s">
        <v>264</v>
      </c>
      <c r="G342" s="275">
        <v>6990</v>
      </c>
      <c r="H342" s="275">
        <f t="shared" si="19"/>
        <v>534.73500000000001</v>
      </c>
      <c r="I342" s="275">
        <f t="shared" si="20"/>
        <v>1277.0730000000001</v>
      </c>
      <c r="J342" s="275">
        <v>61</v>
      </c>
      <c r="K342" s="275">
        <v>515</v>
      </c>
      <c r="L342" s="275">
        <v>175</v>
      </c>
      <c r="M342" s="275">
        <v>739</v>
      </c>
      <c r="N342" s="275">
        <v>588</v>
      </c>
      <c r="O342" s="275"/>
      <c r="P342" s="275"/>
      <c r="Q342" s="276">
        <f t="shared" si="17"/>
        <v>10879.807999999999</v>
      </c>
      <c r="R342" s="277">
        <v>443</v>
      </c>
      <c r="S342" s="282"/>
      <c r="T342" s="282"/>
      <c r="U342" s="282"/>
      <c r="V342" s="282"/>
      <c r="W342" s="279">
        <f t="shared" si="18"/>
        <v>10436.807999999999</v>
      </c>
    </row>
    <row r="343" spans="1:23" s="2" customFormat="1" ht="20.100000000000001" customHeight="1">
      <c r="A343" s="42">
        <f t="shared" si="16"/>
        <v>336</v>
      </c>
      <c r="B343" s="306" t="s">
        <v>1638</v>
      </c>
      <c r="C343" s="306" t="s">
        <v>317</v>
      </c>
      <c r="D343" s="306" t="s">
        <v>831</v>
      </c>
      <c r="E343" s="306" t="s">
        <v>1639</v>
      </c>
      <c r="F343" s="306" t="s">
        <v>327</v>
      </c>
      <c r="G343" s="275">
        <v>6457.01</v>
      </c>
      <c r="H343" s="275">
        <f t="shared" si="19"/>
        <v>493.96126500000003</v>
      </c>
      <c r="I343" s="275">
        <f t="shared" si="20"/>
        <v>1179.695727</v>
      </c>
      <c r="J343" s="275">
        <v>61</v>
      </c>
      <c r="K343" s="275">
        <v>515</v>
      </c>
      <c r="L343" s="275">
        <v>175</v>
      </c>
      <c r="M343" s="275">
        <v>739</v>
      </c>
      <c r="N343" s="275">
        <v>588</v>
      </c>
      <c r="O343" s="275"/>
      <c r="P343" s="275"/>
      <c r="Q343" s="276">
        <f t="shared" si="17"/>
        <v>10208.666992</v>
      </c>
      <c r="R343" s="277">
        <v>443</v>
      </c>
      <c r="S343" s="282"/>
      <c r="T343" s="282"/>
      <c r="U343" s="282"/>
      <c r="V343" s="282"/>
      <c r="W343" s="279">
        <f t="shared" si="18"/>
        <v>9765.6669920000004</v>
      </c>
    </row>
    <row r="344" spans="1:23" s="2" customFormat="1" ht="20.100000000000001" customHeight="1">
      <c r="A344" s="42">
        <f t="shared" si="16"/>
        <v>337</v>
      </c>
      <c r="B344" s="306" t="s">
        <v>1640</v>
      </c>
      <c r="C344" s="306" t="s">
        <v>1641</v>
      </c>
      <c r="D344" s="306" t="s">
        <v>831</v>
      </c>
      <c r="E344" s="306" t="s">
        <v>1642</v>
      </c>
      <c r="F344" s="306" t="s">
        <v>327</v>
      </c>
      <c r="G344" s="275">
        <v>2080</v>
      </c>
      <c r="H344" s="275">
        <f t="shared" si="19"/>
        <v>159.12</v>
      </c>
      <c r="I344" s="275">
        <f t="shared" si="20"/>
        <v>380.01600000000002</v>
      </c>
      <c r="J344" s="275">
        <v>61</v>
      </c>
      <c r="K344" s="275">
        <v>515</v>
      </c>
      <c r="L344" s="275">
        <v>175</v>
      </c>
      <c r="M344" s="275">
        <v>739</v>
      </c>
      <c r="N344" s="275">
        <v>588</v>
      </c>
      <c r="O344" s="275"/>
      <c r="P344" s="275"/>
      <c r="Q344" s="276">
        <f t="shared" si="17"/>
        <v>4697.1360000000004</v>
      </c>
      <c r="R344" s="277">
        <v>443</v>
      </c>
      <c r="S344" s="282"/>
      <c r="T344" s="282"/>
      <c r="U344" s="282"/>
      <c r="V344" s="282"/>
      <c r="W344" s="279">
        <f t="shared" si="18"/>
        <v>4254.1360000000004</v>
      </c>
    </row>
    <row r="345" spans="1:23" s="2" customFormat="1" ht="20.100000000000001" customHeight="1">
      <c r="A345" s="42">
        <f t="shared" si="16"/>
        <v>338</v>
      </c>
      <c r="B345" s="306" t="s">
        <v>743</v>
      </c>
      <c r="C345" s="306" t="s">
        <v>368</v>
      </c>
      <c r="D345" s="306" t="s">
        <v>831</v>
      </c>
      <c r="E345" s="306" t="s">
        <v>1643</v>
      </c>
      <c r="F345" s="306" t="s">
        <v>237</v>
      </c>
      <c r="G345" s="275">
        <v>8190</v>
      </c>
      <c r="H345" s="275">
        <f t="shared" si="19"/>
        <v>626.53499999999997</v>
      </c>
      <c r="I345" s="275">
        <f t="shared" si="20"/>
        <v>1496.3130000000001</v>
      </c>
      <c r="J345" s="275">
        <v>61</v>
      </c>
      <c r="K345" s="275">
        <v>515</v>
      </c>
      <c r="L345" s="275">
        <v>175</v>
      </c>
      <c r="M345" s="275">
        <v>739</v>
      </c>
      <c r="N345" s="275">
        <v>588</v>
      </c>
      <c r="O345" s="275"/>
      <c r="P345" s="275"/>
      <c r="Q345" s="276">
        <f t="shared" si="17"/>
        <v>12390.848</v>
      </c>
      <c r="R345" s="277">
        <v>443</v>
      </c>
      <c r="S345" s="282"/>
      <c r="T345" s="282"/>
      <c r="U345" s="282"/>
      <c r="V345" s="282"/>
      <c r="W345" s="279">
        <f t="shared" si="18"/>
        <v>11947.848</v>
      </c>
    </row>
    <row r="346" spans="1:23" s="2" customFormat="1" ht="20.100000000000001" customHeight="1">
      <c r="A346" s="42">
        <f t="shared" si="16"/>
        <v>339</v>
      </c>
      <c r="B346" s="306" t="s">
        <v>1644</v>
      </c>
      <c r="C346" s="306" t="s">
        <v>1645</v>
      </c>
      <c r="D346" s="306" t="s">
        <v>831</v>
      </c>
      <c r="E346" s="306" t="s">
        <v>1646</v>
      </c>
      <c r="F346" s="306" t="s">
        <v>532</v>
      </c>
      <c r="G346" s="275" t="s">
        <v>2202</v>
      </c>
      <c r="H346" s="275"/>
      <c r="I346" s="275"/>
      <c r="J346" s="275"/>
      <c r="K346" s="275"/>
      <c r="L346" s="275"/>
      <c r="M346" s="275"/>
      <c r="N346" s="275"/>
      <c r="O346" s="275"/>
      <c r="P346" s="275"/>
      <c r="Q346" s="276">
        <f t="shared" si="17"/>
        <v>0</v>
      </c>
      <c r="R346" s="280"/>
      <c r="S346" s="282"/>
      <c r="T346" s="282"/>
      <c r="U346" s="282"/>
      <c r="V346" s="282"/>
      <c r="W346" s="279">
        <f t="shared" si="18"/>
        <v>0</v>
      </c>
    </row>
    <row r="347" spans="1:23" s="2" customFormat="1" ht="20.100000000000001" customHeight="1">
      <c r="A347" s="42">
        <f t="shared" si="16"/>
        <v>340</v>
      </c>
      <c r="B347" s="306" t="s">
        <v>1647</v>
      </c>
      <c r="C347" s="306" t="s">
        <v>763</v>
      </c>
      <c r="D347" s="306" t="s">
        <v>831</v>
      </c>
      <c r="E347" s="306" t="s">
        <v>1648</v>
      </c>
      <c r="F347" s="306" t="s">
        <v>264</v>
      </c>
      <c r="G347" s="275">
        <v>2450.25</v>
      </c>
      <c r="H347" s="275">
        <f t="shared" ref="H347:H410" si="21">G347*0.0765</f>
        <v>187.44412499999999</v>
      </c>
      <c r="I347" s="275">
        <f t="shared" ref="I347:I410" si="22">G347*0.1827</f>
        <v>447.66067500000003</v>
      </c>
      <c r="J347" s="275">
        <v>61</v>
      </c>
      <c r="K347" s="275">
        <v>515</v>
      </c>
      <c r="L347" s="275">
        <v>175</v>
      </c>
      <c r="M347" s="275">
        <v>739</v>
      </c>
      <c r="N347" s="275">
        <v>588</v>
      </c>
      <c r="O347" s="275"/>
      <c r="P347" s="275"/>
      <c r="Q347" s="276">
        <f t="shared" si="17"/>
        <v>5163.3548000000001</v>
      </c>
      <c r="R347" s="277">
        <v>443</v>
      </c>
      <c r="S347" s="282"/>
      <c r="T347" s="282"/>
      <c r="U347" s="282"/>
      <c r="V347" s="282"/>
      <c r="W347" s="279">
        <f t="shared" si="18"/>
        <v>4720.3548000000001</v>
      </c>
    </row>
    <row r="348" spans="1:23" s="2" customFormat="1" ht="20.100000000000001" customHeight="1">
      <c r="A348" s="42">
        <f t="shared" si="16"/>
        <v>341</v>
      </c>
      <c r="B348" s="306" t="s">
        <v>370</v>
      </c>
      <c r="C348" s="306" t="s">
        <v>763</v>
      </c>
      <c r="D348" s="306" t="s">
        <v>831</v>
      </c>
      <c r="E348" s="306" t="s">
        <v>1649</v>
      </c>
      <c r="F348" s="306" t="s">
        <v>241</v>
      </c>
      <c r="G348" s="275">
        <v>8962.85</v>
      </c>
      <c r="H348" s="275">
        <f t="shared" si="21"/>
        <v>685.65802500000007</v>
      </c>
      <c r="I348" s="275">
        <f t="shared" si="22"/>
        <v>1637.5126950000001</v>
      </c>
      <c r="J348" s="275">
        <v>61</v>
      </c>
      <c r="K348" s="275">
        <v>515</v>
      </c>
      <c r="L348" s="275">
        <v>175</v>
      </c>
      <c r="M348" s="275">
        <v>739</v>
      </c>
      <c r="N348" s="275">
        <v>588</v>
      </c>
      <c r="O348" s="275"/>
      <c r="P348" s="275"/>
      <c r="Q348" s="276">
        <f t="shared" si="17"/>
        <v>13364.02072</v>
      </c>
      <c r="R348" s="277">
        <v>443</v>
      </c>
      <c r="S348" s="282"/>
      <c r="T348" s="282"/>
      <c r="U348" s="282"/>
      <c r="V348" s="282"/>
      <c r="W348" s="279">
        <f t="shared" si="18"/>
        <v>12921.02072</v>
      </c>
    </row>
    <row r="349" spans="1:23" s="2" customFormat="1" ht="20.100000000000001" customHeight="1">
      <c r="A349" s="42">
        <f t="shared" si="16"/>
        <v>342</v>
      </c>
      <c r="B349" s="306" t="s">
        <v>1650</v>
      </c>
      <c r="C349" s="306" t="s">
        <v>1651</v>
      </c>
      <c r="D349" s="306" t="s">
        <v>831</v>
      </c>
      <c r="E349" s="306" t="s">
        <v>1652</v>
      </c>
      <c r="F349" s="306" t="s">
        <v>288</v>
      </c>
      <c r="G349" s="275">
        <v>5840</v>
      </c>
      <c r="H349" s="275">
        <f t="shared" si="21"/>
        <v>446.76</v>
      </c>
      <c r="I349" s="275">
        <f t="shared" si="22"/>
        <v>1066.9680000000001</v>
      </c>
      <c r="J349" s="275">
        <v>61</v>
      </c>
      <c r="K349" s="275">
        <v>515</v>
      </c>
      <c r="L349" s="275">
        <v>175</v>
      </c>
      <c r="M349" s="275">
        <v>739</v>
      </c>
      <c r="N349" s="275">
        <v>588</v>
      </c>
      <c r="O349" s="275"/>
      <c r="P349" s="275"/>
      <c r="Q349" s="276">
        <f t="shared" si="17"/>
        <v>9431.7279999999992</v>
      </c>
      <c r="R349" s="277">
        <v>443</v>
      </c>
      <c r="S349" s="282"/>
      <c r="T349" s="282"/>
      <c r="U349" s="282"/>
      <c r="V349" s="282"/>
      <c r="W349" s="279">
        <f t="shared" si="18"/>
        <v>8988.7279999999992</v>
      </c>
    </row>
    <row r="350" spans="1:23" s="2" customFormat="1" ht="20.100000000000001" customHeight="1">
      <c r="A350" s="42">
        <f t="shared" si="16"/>
        <v>343</v>
      </c>
      <c r="B350" s="306" t="s">
        <v>1653</v>
      </c>
      <c r="C350" s="306" t="s">
        <v>1654</v>
      </c>
      <c r="D350" s="306" t="s">
        <v>831</v>
      </c>
      <c r="E350" s="306" t="s">
        <v>1655</v>
      </c>
      <c r="F350" s="306" t="s">
        <v>264</v>
      </c>
      <c r="G350" s="275">
        <v>7250</v>
      </c>
      <c r="H350" s="275">
        <f t="shared" si="21"/>
        <v>554.625</v>
      </c>
      <c r="I350" s="275">
        <f t="shared" si="22"/>
        <v>1324.575</v>
      </c>
      <c r="J350" s="275">
        <v>61</v>
      </c>
      <c r="K350" s="275">
        <v>515</v>
      </c>
      <c r="L350" s="275">
        <v>175</v>
      </c>
      <c r="M350" s="275">
        <v>739</v>
      </c>
      <c r="N350" s="275">
        <v>588</v>
      </c>
      <c r="O350" s="275"/>
      <c r="P350" s="275"/>
      <c r="Q350" s="276">
        <f t="shared" si="17"/>
        <v>11207.2</v>
      </c>
      <c r="R350" s="277">
        <v>443</v>
      </c>
      <c r="S350" s="282"/>
      <c r="T350" s="282"/>
      <c r="U350" s="282"/>
      <c r="V350" s="282"/>
      <c r="W350" s="279">
        <f t="shared" si="18"/>
        <v>10764.2</v>
      </c>
    </row>
    <row r="351" spans="1:23" s="2" customFormat="1" ht="20.100000000000001" customHeight="1">
      <c r="A351" s="42">
        <f t="shared" si="16"/>
        <v>344</v>
      </c>
      <c r="B351" s="306" t="s">
        <v>1656</v>
      </c>
      <c r="C351" s="306" t="s">
        <v>1293</v>
      </c>
      <c r="D351" s="306" t="s">
        <v>831</v>
      </c>
      <c r="E351" s="306" t="s">
        <v>1657</v>
      </c>
      <c r="F351" s="306" t="s">
        <v>264</v>
      </c>
      <c r="G351" s="275">
        <v>7946.14</v>
      </c>
      <c r="H351" s="275">
        <f t="shared" si="21"/>
        <v>607.87971000000005</v>
      </c>
      <c r="I351" s="275">
        <f t="shared" si="22"/>
        <v>1451.7597780000001</v>
      </c>
      <c r="J351" s="275">
        <v>61</v>
      </c>
      <c r="K351" s="275">
        <v>515</v>
      </c>
      <c r="L351" s="275">
        <v>175</v>
      </c>
      <c r="M351" s="275">
        <v>739</v>
      </c>
      <c r="N351" s="275">
        <v>588</v>
      </c>
      <c r="O351" s="275"/>
      <c r="P351" s="275"/>
      <c r="Q351" s="276">
        <f t="shared" si="17"/>
        <v>12083.779488</v>
      </c>
      <c r="R351" s="277">
        <v>443</v>
      </c>
      <c r="S351" s="282"/>
      <c r="T351" s="282"/>
      <c r="U351" s="282"/>
      <c r="V351" s="282"/>
      <c r="W351" s="279">
        <f t="shared" si="18"/>
        <v>11640.779488</v>
      </c>
    </row>
    <row r="352" spans="1:23" s="2" customFormat="1" ht="20.100000000000001" customHeight="1">
      <c r="A352" s="42">
        <f t="shared" si="16"/>
        <v>345</v>
      </c>
      <c r="B352" s="306" t="s">
        <v>1658</v>
      </c>
      <c r="C352" s="306" t="s">
        <v>1659</v>
      </c>
      <c r="D352" s="306" t="s">
        <v>831</v>
      </c>
      <c r="E352" s="306" t="s">
        <v>1660</v>
      </c>
      <c r="F352" s="306" t="s">
        <v>237</v>
      </c>
      <c r="G352" s="275">
        <v>7846.14</v>
      </c>
      <c r="H352" s="275">
        <f t="shared" si="21"/>
        <v>600.22971000000007</v>
      </c>
      <c r="I352" s="275">
        <f t="shared" si="22"/>
        <v>1433.4897780000001</v>
      </c>
      <c r="J352" s="275">
        <v>61</v>
      </c>
      <c r="K352" s="275">
        <v>515</v>
      </c>
      <c r="L352" s="275">
        <v>175</v>
      </c>
      <c r="M352" s="275">
        <v>739</v>
      </c>
      <c r="N352" s="275">
        <v>588</v>
      </c>
      <c r="O352" s="275"/>
      <c r="P352" s="275"/>
      <c r="Q352" s="276">
        <f t="shared" si="17"/>
        <v>11957.859488000002</v>
      </c>
      <c r="R352" s="277">
        <v>443</v>
      </c>
      <c r="S352" s="282"/>
      <c r="T352" s="282"/>
      <c r="U352" s="282"/>
      <c r="V352" s="282"/>
      <c r="W352" s="279">
        <f t="shared" si="18"/>
        <v>11514.859488000002</v>
      </c>
    </row>
    <row r="353" spans="1:23" s="2" customFormat="1" ht="20.100000000000001" customHeight="1">
      <c r="A353" s="42">
        <f t="shared" si="16"/>
        <v>346</v>
      </c>
      <c r="B353" s="306" t="s">
        <v>1661</v>
      </c>
      <c r="C353" s="306" t="s">
        <v>512</v>
      </c>
      <c r="D353" s="306" t="s">
        <v>831</v>
      </c>
      <c r="E353" s="306" t="s">
        <v>1662</v>
      </c>
      <c r="F353" s="306" t="s">
        <v>260</v>
      </c>
      <c r="G353" s="275">
        <v>7020</v>
      </c>
      <c r="H353" s="275">
        <f t="shared" si="21"/>
        <v>537.03</v>
      </c>
      <c r="I353" s="275">
        <f t="shared" si="22"/>
        <v>1282.5540000000001</v>
      </c>
      <c r="J353" s="275">
        <v>61</v>
      </c>
      <c r="K353" s="275">
        <v>515</v>
      </c>
      <c r="L353" s="275">
        <v>175</v>
      </c>
      <c r="M353" s="275">
        <v>739</v>
      </c>
      <c r="N353" s="275">
        <v>588</v>
      </c>
      <c r="O353" s="275"/>
      <c r="P353" s="275"/>
      <c r="Q353" s="276">
        <f t="shared" si="17"/>
        <v>10917.583999999999</v>
      </c>
      <c r="R353" s="277">
        <v>443</v>
      </c>
      <c r="S353" s="282"/>
      <c r="T353" s="282"/>
      <c r="U353" s="282"/>
      <c r="V353" s="282"/>
      <c r="W353" s="279">
        <f t="shared" si="18"/>
        <v>10474.583999999999</v>
      </c>
    </row>
    <row r="354" spans="1:23" s="2" customFormat="1" ht="20.100000000000001" customHeight="1">
      <c r="A354" s="42">
        <f t="shared" ref="A354:A417" si="23">1+A353</f>
        <v>347</v>
      </c>
      <c r="B354" s="306" t="s">
        <v>1663</v>
      </c>
      <c r="C354" s="306" t="s">
        <v>434</v>
      </c>
      <c r="D354" s="306" t="s">
        <v>831</v>
      </c>
      <c r="E354" s="306" t="s">
        <v>1664</v>
      </c>
      <c r="F354" s="306" t="s">
        <v>526</v>
      </c>
      <c r="G354" s="275">
        <v>7328</v>
      </c>
      <c r="H354" s="275">
        <f t="shared" si="21"/>
        <v>560.59199999999998</v>
      </c>
      <c r="I354" s="275">
        <f t="shared" si="22"/>
        <v>1338.8256000000001</v>
      </c>
      <c r="J354" s="275">
        <v>61</v>
      </c>
      <c r="K354" s="275">
        <v>515</v>
      </c>
      <c r="L354" s="275">
        <v>175</v>
      </c>
      <c r="M354" s="275">
        <v>739</v>
      </c>
      <c r="N354" s="275">
        <v>588</v>
      </c>
      <c r="O354" s="275"/>
      <c r="P354" s="275"/>
      <c r="Q354" s="276">
        <f t="shared" si="17"/>
        <v>11305.417600000001</v>
      </c>
      <c r="R354" s="277">
        <v>443</v>
      </c>
      <c r="S354" s="282"/>
      <c r="T354" s="282"/>
      <c r="U354" s="282"/>
      <c r="V354" s="282"/>
      <c r="W354" s="279">
        <f t="shared" si="18"/>
        <v>10862.417600000001</v>
      </c>
    </row>
    <row r="355" spans="1:23" s="2" customFormat="1" ht="20.100000000000001" customHeight="1">
      <c r="A355" s="42">
        <f t="shared" si="23"/>
        <v>348</v>
      </c>
      <c r="B355" s="306" t="s">
        <v>1663</v>
      </c>
      <c r="C355" s="306" t="s">
        <v>1665</v>
      </c>
      <c r="D355" s="306" t="s">
        <v>831</v>
      </c>
      <c r="E355" s="306" t="s">
        <v>1666</v>
      </c>
      <c r="F355" s="306" t="s">
        <v>327</v>
      </c>
      <c r="G355" s="275">
        <v>5012</v>
      </c>
      <c r="H355" s="275">
        <f t="shared" si="21"/>
        <v>383.41800000000001</v>
      </c>
      <c r="I355" s="275">
        <f t="shared" si="22"/>
        <v>915.69240000000002</v>
      </c>
      <c r="J355" s="275">
        <v>61</v>
      </c>
      <c r="K355" s="275">
        <v>515</v>
      </c>
      <c r="L355" s="275">
        <v>175</v>
      </c>
      <c r="M355" s="275">
        <v>739</v>
      </c>
      <c r="N355" s="275">
        <v>588</v>
      </c>
      <c r="O355" s="275"/>
      <c r="P355" s="275"/>
      <c r="Q355" s="276">
        <f t="shared" si="17"/>
        <v>8389.1103999999996</v>
      </c>
      <c r="R355" s="277">
        <v>443</v>
      </c>
      <c r="S355" s="282"/>
      <c r="T355" s="282"/>
      <c r="U355" s="282"/>
      <c r="V355" s="282"/>
      <c r="W355" s="279">
        <f t="shared" si="18"/>
        <v>7946.1103999999996</v>
      </c>
    </row>
    <row r="356" spans="1:23" s="2" customFormat="1" ht="20.100000000000001" customHeight="1">
      <c r="A356" s="42">
        <f t="shared" si="23"/>
        <v>349</v>
      </c>
      <c r="B356" s="306" t="s">
        <v>509</v>
      </c>
      <c r="C356" s="306" t="s">
        <v>1667</v>
      </c>
      <c r="D356" s="306" t="s">
        <v>831</v>
      </c>
      <c r="E356" s="306" t="s">
        <v>1668</v>
      </c>
      <c r="F356" s="306" t="s">
        <v>288</v>
      </c>
      <c r="G356" s="275">
        <v>7544.27</v>
      </c>
      <c r="H356" s="275">
        <f t="shared" si="21"/>
        <v>577.13665500000002</v>
      </c>
      <c r="I356" s="275">
        <f t="shared" si="22"/>
        <v>1378.338129</v>
      </c>
      <c r="J356" s="275">
        <v>61</v>
      </c>
      <c r="K356" s="275">
        <v>515</v>
      </c>
      <c r="L356" s="275">
        <v>175</v>
      </c>
      <c r="M356" s="275">
        <v>739</v>
      </c>
      <c r="N356" s="275">
        <v>588</v>
      </c>
      <c r="O356" s="275"/>
      <c r="P356" s="275"/>
      <c r="Q356" s="276">
        <f t="shared" si="17"/>
        <v>11577.744784</v>
      </c>
      <c r="R356" s="277">
        <v>443</v>
      </c>
      <c r="S356" s="282"/>
      <c r="T356" s="282"/>
      <c r="U356" s="282"/>
      <c r="V356" s="282"/>
      <c r="W356" s="279">
        <f t="shared" si="18"/>
        <v>11134.744784</v>
      </c>
    </row>
    <row r="357" spans="1:23" s="2" customFormat="1" ht="20.100000000000001" customHeight="1">
      <c r="A357" s="42">
        <f t="shared" si="23"/>
        <v>350</v>
      </c>
      <c r="B357" s="306" t="s">
        <v>1669</v>
      </c>
      <c r="C357" s="306" t="s">
        <v>317</v>
      </c>
      <c r="D357" s="306" t="s">
        <v>831</v>
      </c>
      <c r="E357" s="306" t="s">
        <v>1670</v>
      </c>
      <c r="F357" s="306" t="s">
        <v>237</v>
      </c>
      <c r="G357" s="275">
        <v>7710</v>
      </c>
      <c r="H357" s="275">
        <f t="shared" si="21"/>
        <v>589.81499999999994</v>
      </c>
      <c r="I357" s="275">
        <f t="shared" si="22"/>
        <v>1408.617</v>
      </c>
      <c r="J357" s="275">
        <v>61</v>
      </c>
      <c r="K357" s="275">
        <v>515</v>
      </c>
      <c r="L357" s="275">
        <v>175</v>
      </c>
      <c r="M357" s="275">
        <v>739</v>
      </c>
      <c r="N357" s="275">
        <v>588</v>
      </c>
      <c r="O357" s="275"/>
      <c r="P357" s="275"/>
      <c r="Q357" s="276">
        <f t="shared" si="17"/>
        <v>11786.432000000001</v>
      </c>
      <c r="R357" s="277">
        <v>443</v>
      </c>
      <c r="S357" s="282"/>
      <c r="T357" s="282"/>
      <c r="U357" s="282"/>
      <c r="V357" s="282"/>
      <c r="W357" s="279">
        <f t="shared" si="18"/>
        <v>11343.432000000001</v>
      </c>
    </row>
    <row r="358" spans="1:23" s="2" customFormat="1" ht="20.100000000000001" customHeight="1">
      <c r="A358" s="42">
        <f t="shared" si="23"/>
        <v>351</v>
      </c>
      <c r="B358" s="306" t="s">
        <v>1671</v>
      </c>
      <c r="C358" s="306" t="s">
        <v>275</v>
      </c>
      <c r="D358" s="306" t="s">
        <v>831</v>
      </c>
      <c r="E358" s="306" t="s">
        <v>1672</v>
      </c>
      <c r="F358" s="306" t="s">
        <v>237</v>
      </c>
      <c r="G358" s="275">
        <v>4246.72</v>
      </c>
      <c r="H358" s="275">
        <f t="shared" si="21"/>
        <v>324.87407999999999</v>
      </c>
      <c r="I358" s="275">
        <f t="shared" si="22"/>
        <v>775.87574400000005</v>
      </c>
      <c r="J358" s="275">
        <v>61</v>
      </c>
      <c r="K358" s="275">
        <v>515</v>
      </c>
      <c r="L358" s="275">
        <v>175</v>
      </c>
      <c r="M358" s="275">
        <v>739</v>
      </c>
      <c r="N358" s="275">
        <v>588</v>
      </c>
      <c r="O358" s="275"/>
      <c r="P358" s="275"/>
      <c r="Q358" s="276">
        <f t="shared" si="17"/>
        <v>7425.4698239999998</v>
      </c>
      <c r="R358" s="277">
        <v>443</v>
      </c>
      <c r="S358" s="282"/>
      <c r="T358" s="282"/>
      <c r="U358" s="282"/>
      <c r="V358" s="282"/>
      <c r="W358" s="279">
        <f t="shared" si="18"/>
        <v>6982.4698239999998</v>
      </c>
    </row>
    <row r="359" spans="1:23" s="2" customFormat="1" ht="20.100000000000001" customHeight="1">
      <c r="A359" s="42">
        <f t="shared" si="23"/>
        <v>352</v>
      </c>
      <c r="B359" s="306" t="s">
        <v>1673</v>
      </c>
      <c r="C359" s="306" t="s">
        <v>1674</v>
      </c>
      <c r="D359" s="306" t="s">
        <v>831</v>
      </c>
      <c r="E359" s="306" t="s">
        <v>1675</v>
      </c>
      <c r="F359" s="306" t="s">
        <v>237</v>
      </c>
      <c r="G359" s="275">
        <v>5184.5</v>
      </c>
      <c r="H359" s="275">
        <f t="shared" si="21"/>
        <v>396.61424999999997</v>
      </c>
      <c r="I359" s="275">
        <f t="shared" si="22"/>
        <v>947.20815000000005</v>
      </c>
      <c r="J359" s="275">
        <v>61</v>
      </c>
      <c r="K359" s="275">
        <v>515</v>
      </c>
      <c r="L359" s="275">
        <v>175</v>
      </c>
      <c r="M359" s="275">
        <v>739</v>
      </c>
      <c r="N359" s="275">
        <v>588</v>
      </c>
      <c r="O359" s="275"/>
      <c r="P359" s="275"/>
      <c r="Q359" s="276">
        <f t="shared" si="17"/>
        <v>8606.3224000000009</v>
      </c>
      <c r="R359" s="277">
        <v>443</v>
      </c>
      <c r="S359" s="282"/>
      <c r="T359" s="282"/>
      <c r="U359" s="282"/>
      <c r="V359" s="282"/>
      <c r="W359" s="279">
        <f t="shared" si="18"/>
        <v>8163.3224000000009</v>
      </c>
    </row>
    <row r="360" spans="1:23" s="2" customFormat="1" ht="20.100000000000001" customHeight="1">
      <c r="A360" s="42">
        <f t="shared" si="23"/>
        <v>353</v>
      </c>
      <c r="B360" s="306" t="s">
        <v>1676</v>
      </c>
      <c r="C360" s="306" t="s">
        <v>1297</v>
      </c>
      <c r="D360" s="306" t="s">
        <v>831</v>
      </c>
      <c r="E360" s="306" t="s">
        <v>1677</v>
      </c>
      <c r="F360" s="306" t="s">
        <v>288</v>
      </c>
      <c r="G360" s="275">
        <v>8337.7199999999993</v>
      </c>
      <c r="H360" s="275">
        <f t="shared" si="21"/>
        <v>637.83557999999994</v>
      </c>
      <c r="I360" s="275">
        <f t="shared" si="22"/>
        <v>1523.3014439999999</v>
      </c>
      <c r="J360" s="275">
        <v>61</v>
      </c>
      <c r="K360" s="275">
        <v>515</v>
      </c>
      <c r="L360" s="275">
        <v>175</v>
      </c>
      <c r="M360" s="275">
        <v>739</v>
      </c>
      <c r="N360" s="275">
        <v>588</v>
      </c>
      <c r="O360" s="275"/>
      <c r="P360" s="275"/>
      <c r="Q360" s="276">
        <f t="shared" si="17"/>
        <v>12576.857024000001</v>
      </c>
      <c r="R360" s="277">
        <v>443</v>
      </c>
      <c r="S360" s="282"/>
      <c r="T360" s="282"/>
      <c r="U360" s="282"/>
      <c r="V360" s="282"/>
      <c r="W360" s="279">
        <f t="shared" si="18"/>
        <v>12133.857024000001</v>
      </c>
    </row>
    <row r="361" spans="1:23" s="2" customFormat="1" ht="20.100000000000001" customHeight="1">
      <c r="A361" s="42">
        <f t="shared" si="23"/>
        <v>354</v>
      </c>
      <c r="B361" s="306" t="s">
        <v>1678</v>
      </c>
      <c r="C361" s="306" t="s">
        <v>1536</v>
      </c>
      <c r="D361" s="306" t="s">
        <v>831</v>
      </c>
      <c r="E361" s="306" t="s">
        <v>1679</v>
      </c>
      <c r="F361" s="306" t="s">
        <v>526</v>
      </c>
      <c r="G361" s="275">
        <v>5530</v>
      </c>
      <c r="H361" s="275">
        <f t="shared" si="21"/>
        <v>423.04500000000002</v>
      </c>
      <c r="I361" s="275">
        <f t="shared" si="22"/>
        <v>1010.331</v>
      </c>
      <c r="J361" s="275">
        <v>61</v>
      </c>
      <c r="K361" s="275">
        <v>515</v>
      </c>
      <c r="L361" s="275">
        <v>175</v>
      </c>
      <c r="M361" s="275">
        <v>739</v>
      </c>
      <c r="N361" s="275">
        <v>588</v>
      </c>
      <c r="O361" s="275"/>
      <c r="P361" s="275"/>
      <c r="Q361" s="276">
        <f t="shared" si="17"/>
        <v>9041.3760000000002</v>
      </c>
      <c r="R361" s="277">
        <v>443</v>
      </c>
      <c r="S361" s="282"/>
      <c r="T361" s="282"/>
      <c r="U361" s="282"/>
      <c r="V361" s="282"/>
      <c r="W361" s="279">
        <f t="shared" si="18"/>
        <v>8598.3760000000002</v>
      </c>
    </row>
    <row r="362" spans="1:23" s="2" customFormat="1" ht="20.100000000000001" customHeight="1">
      <c r="A362" s="42">
        <f t="shared" si="23"/>
        <v>355</v>
      </c>
      <c r="B362" s="306" t="s">
        <v>1680</v>
      </c>
      <c r="C362" s="306" t="s">
        <v>1339</v>
      </c>
      <c r="D362" s="306" t="s">
        <v>831</v>
      </c>
      <c r="E362" s="306" t="s">
        <v>1681</v>
      </c>
      <c r="F362" s="306" t="s">
        <v>281</v>
      </c>
      <c r="G362" s="275">
        <v>6240</v>
      </c>
      <c r="H362" s="275">
        <f t="shared" si="21"/>
        <v>477.36</v>
      </c>
      <c r="I362" s="275">
        <f t="shared" si="22"/>
        <v>1140.048</v>
      </c>
      <c r="J362" s="275">
        <v>61</v>
      </c>
      <c r="K362" s="275">
        <v>515</v>
      </c>
      <c r="L362" s="275">
        <v>175</v>
      </c>
      <c r="M362" s="275">
        <v>739</v>
      </c>
      <c r="N362" s="275">
        <v>588</v>
      </c>
      <c r="O362" s="275"/>
      <c r="P362" s="275"/>
      <c r="Q362" s="276">
        <f t="shared" si="17"/>
        <v>9935.4079999999994</v>
      </c>
      <c r="R362" s="277">
        <v>443</v>
      </c>
      <c r="S362" s="282"/>
      <c r="T362" s="282"/>
      <c r="U362" s="282"/>
      <c r="V362" s="282"/>
      <c r="W362" s="279">
        <f t="shared" si="18"/>
        <v>9492.4079999999994</v>
      </c>
    </row>
    <row r="363" spans="1:23" s="2" customFormat="1" ht="20.100000000000001" customHeight="1">
      <c r="A363" s="42">
        <f t="shared" si="23"/>
        <v>356</v>
      </c>
      <c r="B363" s="306" t="s">
        <v>1680</v>
      </c>
      <c r="C363" s="306" t="s">
        <v>1026</v>
      </c>
      <c r="D363" s="306" t="s">
        <v>831</v>
      </c>
      <c r="E363" s="306" t="s">
        <v>1682</v>
      </c>
      <c r="F363" s="306" t="s">
        <v>281</v>
      </c>
      <c r="G363" s="275">
        <v>6319.5</v>
      </c>
      <c r="H363" s="275">
        <f t="shared" si="21"/>
        <v>483.44175000000001</v>
      </c>
      <c r="I363" s="275">
        <f t="shared" si="22"/>
        <v>1154.5726500000001</v>
      </c>
      <c r="J363" s="275">
        <v>61</v>
      </c>
      <c r="K363" s="275">
        <v>515</v>
      </c>
      <c r="L363" s="275">
        <v>175</v>
      </c>
      <c r="M363" s="275">
        <v>739</v>
      </c>
      <c r="N363" s="275">
        <v>588</v>
      </c>
      <c r="O363" s="275"/>
      <c r="P363" s="275"/>
      <c r="Q363" s="276">
        <f t="shared" ref="Q363:Q426" si="24">SUM(G363:P363)</f>
        <v>10035.5144</v>
      </c>
      <c r="R363" s="277">
        <v>443</v>
      </c>
      <c r="S363" s="282"/>
      <c r="T363" s="282"/>
      <c r="U363" s="282"/>
      <c r="V363" s="282"/>
      <c r="W363" s="279">
        <f t="shared" si="18"/>
        <v>9592.5144</v>
      </c>
    </row>
    <row r="364" spans="1:23" s="2" customFormat="1" ht="20.100000000000001" customHeight="1">
      <c r="A364" s="42">
        <f t="shared" si="23"/>
        <v>357</v>
      </c>
      <c r="B364" s="306" t="s">
        <v>1683</v>
      </c>
      <c r="C364" s="306" t="s">
        <v>1684</v>
      </c>
      <c r="D364" s="306" t="s">
        <v>831</v>
      </c>
      <c r="E364" s="306" t="s">
        <v>1685</v>
      </c>
      <c r="F364" s="306" t="s">
        <v>264</v>
      </c>
      <c r="G364" s="275">
        <v>8539.56</v>
      </c>
      <c r="H364" s="275">
        <f t="shared" si="21"/>
        <v>653.27634</v>
      </c>
      <c r="I364" s="275">
        <f t="shared" si="22"/>
        <v>1560.177612</v>
      </c>
      <c r="J364" s="275">
        <v>61</v>
      </c>
      <c r="K364" s="275">
        <v>515</v>
      </c>
      <c r="L364" s="275">
        <v>175</v>
      </c>
      <c r="M364" s="275">
        <v>739</v>
      </c>
      <c r="N364" s="275">
        <v>588</v>
      </c>
      <c r="O364" s="275"/>
      <c r="P364" s="275"/>
      <c r="Q364" s="276">
        <f t="shared" si="24"/>
        <v>12831.013951999999</v>
      </c>
      <c r="R364" s="277">
        <v>443</v>
      </c>
      <c r="S364" s="282"/>
      <c r="T364" s="282"/>
      <c r="U364" s="282"/>
      <c r="V364" s="282"/>
      <c r="W364" s="279">
        <f t="shared" si="18"/>
        <v>12388.013951999999</v>
      </c>
    </row>
    <row r="365" spans="1:23" s="2" customFormat="1" ht="20.100000000000001" customHeight="1">
      <c r="A365" s="42">
        <f t="shared" si="23"/>
        <v>358</v>
      </c>
      <c r="B365" s="306" t="s">
        <v>1686</v>
      </c>
      <c r="C365" s="306" t="s">
        <v>477</v>
      </c>
      <c r="D365" s="306" t="s">
        <v>831</v>
      </c>
      <c r="E365" s="306" t="s">
        <v>1687</v>
      </c>
      <c r="F365" s="306" t="s">
        <v>260</v>
      </c>
      <c r="G365" s="275">
        <v>6300</v>
      </c>
      <c r="H365" s="275">
        <f t="shared" si="21"/>
        <v>481.95</v>
      </c>
      <c r="I365" s="275">
        <f t="shared" si="22"/>
        <v>1151.01</v>
      </c>
      <c r="J365" s="275">
        <v>61</v>
      </c>
      <c r="K365" s="275">
        <v>515</v>
      </c>
      <c r="L365" s="275">
        <v>175</v>
      </c>
      <c r="M365" s="275">
        <v>739</v>
      </c>
      <c r="N365" s="275">
        <v>588</v>
      </c>
      <c r="O365" s="275"/>
      <c r="P365" s="275"/>
      <c r="Q365" s="276">
        <f t="shared" si="24"/>
        <v>10010.959999999999</v>
      </c>
      <c r="R365" s="277">
        <v>443</v>
      </c>
      <c r="S365" s="282"/>
      <c r="T365" s="282"/>
      <c r="U365" s="282"/>
      <c r="V365" s="282"/>
      <c r="W365" s="279">
        <f t="shared" si="18"/>
        <v>9567.9599999999991</v>
      </c>
    </row>
    <row r="366" spans="1:23" s="2" customFormat="1" ht="20.100000000000001" customHeight="1">
      <c r="A366" s="42">
        <f t="shared" si="23"/>
        <v>359</v>
      </c>
      <c r="B366" s="306" t="s">
        <v>1686</v>
      </c>
      <c r="C366" s="306" t="s">
        <v>275</v>
      </c>
      <c r="D366" s="306" t="s">
        <v>831</v>
      </c>
      <c r="E366" s="306" t="s">
        <v>1688</v>
      </c>
      <c r="F366" s="306" t="s">
        <v>532</v>
      </c>
      <c r="G366" s="275">
        <v>3030.39</v>
      </c>
      <c r="H366" s="275">
        <f t="shared" si="21"/>
        <v>231.82483499999998</v>
      </c>
      <c r="I366" s="275">
        <f t="shared" si="22"/>
        <v>553.65225299999997</v>
      </c>
      <c r="J366" s="275">
        <v>61</v>
      </c>
      <c r="K366" s="275">
        <v>515</v>
      </c>
      <c r="L366" s="275">
        <v>175</v>
      </c>
      <c r="M366" s="275">
        <v>739</v>
      </c>
      <c r="N366" s="275">
        <v>588</v>
      </c>
      <c r="O366" s="275"/>
      <c r="P366" s="275"/>
      <c r="Q366" s="276">
        <f t="shared" si="24"/>
        <v>5893.867088</v>
      </c>
      <c r="R366" s="277">
        <v>443</v>
      </c>
      <c r="S366" s="282"/>
      <c r="T366" s="282"/>
      <c r="U366" s="282"/>
      <c r="V366" s="282"/>
      <c r="W366" s="279">
        <f t="shared" si="18"/>
        <v>5450.867088</v>
      </c>
    </row>
    <row r="367" spans="1:23" s="2" customFormat="1" ht="20.100000000000001" customHeight="1">
      <c r="A367" s="42">
        <f t="shared" si="23"/>
        <v>360</v>
      </c>
      <c r="B367" s="306" t="s">
        <v>1689</v>
      </c>
      <c r="C367" s="306" t="s">
        <v>1690</v>
      </c>
      <c r="D367" s="306" t="s">
        <v>831</v>
      </c>
      <c r="E367" s="306" t="s">
        <v>1691</v>
      </c>
      <c r="F367" s="306" t="s">
        <v>237</v>
      </c>
      <c r="G367" s="275">
        <v>5548.76</v>
      </c>
      <c r="H367" s="275">
        <f t="shared" si="21"/>
        <v>424.48014000000001</v>
      </c>
      <c r="I367" s="275">
        <f t="shared" si="22"/>
        <v>1013.758452</v>
      </c>
      <c r="J367" s="275">
        <v>61</v>
      </c>
      <c r="K367" s="275">
        <v>515</v>
      </c>
      <c r="L367" s="275">
        <v>175</v>
      </c>
      <c r="M367" s="275">
        <v>739</v>
      </c>
      <c r="N367" s="275">
        <v>588</v>
      </c>
      <c r="O367" s="275"/>
      <c r="P367" s="275"/>
      <c r="Q367" s="276">
        <f t="shared" si="24"/>
        <v>9064.9985919999999</v>
      </c>
      <c r="R367" s="277">
        <v>443</v>
      </c>
      <c r="S367" s="282"/>
      <c r="T367" s="282"/>
      <c r="U367" s="282"/>
      <c r="V367" s="282"/>
      <c r="W367" s="279">
        <f t="shared" ref="W367:W430" si="25">+Q367-R367</f>
        <v>8621.9985919999999</v>
      </c>
    </row>
    <row r="368" spans="1:23" s="2" customFormat="1" ht="20.100000000000001" customHeight="1">
      <c r="A368" s="42">
        <f t="shared" si="23"/>
        <v>361</v>
      </c>
      <c r="B368" s="306" t="s">
        <v>1692</v>
      </c>
      <c r="C368" s="306" t="s">
        <v>1693</v>
      </c>
      <c r="D368" s="306" t="s">
        <v>831</v>
      </c>
      <c r="E368" s="306" t="s">
        <v>1694</v>
      </c>
      <c r="F368" s="306" t="s">
        <v>237</v>
      </c>
      <c r="G368" s="275">
        <v>8024</v>
      </c>
      <c r="H368" s="275">
        <f t="shared" si="21"/>
        <v>613.83600000000001</v>
      </c>
      <c r="I368" s="275">
        <f t="shared" si="22"/>
        <v>1465.9848</v>
      </c>
      <c r="J368" s="275">
        <v>61</v>
      </c>
      <c r="K368" s="275">
        <v>515</v>
      </c>
      <c r="L368" s="275">
        <v>175</v>
      </c>
      <c r="M368" s="275">
        <v>739</v>
      </c>
      <c r="N368" s="275">
        <v>588</v>
      </c>
      <c r="O368" s="275"/>
      <c r="P368" s="275"/>
      <c r="Q368" s="276">
        <f t="shared" si="24"/>
        <v>12181.8208</v>
      </c>
      <c r="R368" s="277">
        <v>443</v>
      </c>
      <c r="S368" s="282"/>
      <c r="T368" s="282"/>
      <c r="U368" s="282"/>
      <c r="V368" s="282"/>
      <c r="W368" s="279">
        <f t="shared" si="25"/>
        <v>11738.8208</v>
      </c>
    </row>
    <row r="369" spans="1:23" s="2" customFormat="1" ht="20.100000000000001" customHeight="1">
      <c r="A369" s="42">
        <f t="shared" si="23"/>
        <v>362</v>
      </c>
      <c r="B369" s="306" t="s">
        <v>1695</v>
      </c>
      <c r="C369" s="306" t="s">
        <v>1696</v>
      </c>
      <c r="D369" s="306" t="s">
        <v>831</v>
      </c>
      <c r="E369" s="306" t="s">
        <v>1697</v>
      </c>
      <c r="F369" s="306" t="s">
        <v>281</v>
      </c>
      <c r="G369" s="275">
        <v>7004.5</v>
      </c>
      <c r="H369" s="275">
        <f t="shared" si="21"/>
        <v>535.84424999999999</v>
      </c>
      <c r="I369" s="275">
        <f t="shared" si="22"/>
        <v>1279.7221500000001</v>
      </c>
      <c r="J369" s="275">
        <v>61</v>
      </c>
      <c r="K369" s="275">
        <v>515</v>
      </c>
      <c r="L369" s="275">
        <v>175</v>
      </c>
      <c r="M369" s="275">
        <v>739</v>
      </c>
      <c r="N369" s="275">
        <v>588</v>
      </c>
      <c r="O369" s="275"/>
      <c r="P369" s="275"/>
      <c r="Q369" s="276">
        <f t="shared" si="24"/>
        <v>10898.0664</v>
      </c>
      <c r="R369" s="277">
        <v>443</v>
      </c>
      <c r="S369" s="282"/>
      <c r="T369" s="282"/>
      <c r="U369" s="282"/>
      <c r="V369" s="282"/>
      <c r="W369" s="279">
        <f t="shared" si="25"/>
        <v>10455.0664</v>
      </c>
    </row>
    <row r="370" spans="1:23" s="2" customFormat="1" ht="20.100000000000001" customHeight="1">
      <c r="A370" s="42">
        <f t="shared" si="23"/>
        <v>363</v>
      </c>
      <c r="B370" s="306" t="s">
        <v>1695</v>
      </c>
      <c r="C370" s="306" t="s">
        <v>461</v>
      </c>
      <c r="D370" s="306" t="s">
        <v>831</v>
      </c>
      <c r="E370" s="306" t="s">
        <v>1698</v>
      </c>
      <c r="F370" s="306" t="s">
        <v>237</v>
      </c>
      <c r="G370" s="275">
        <v>2428.38</v>
      </c>
      <c r="H370" s="275">
        <f t="shared" si="21"/>
        <v>185.77107000000001</v>
      </c>
      <c r="I370" s="275">
        <f t="shared" si="22"/>
        <v>443.66502600000001</v>
      </c>
      <c r="J370" s="275">
        <v>61</v>
      </c>
      <c r="K370" s="275">
        <v>515</v>
      </c>
      <c r="L370" s="275">
        <v>175</v>
      </c>
      <c r="M370" s="275">
        <v>739</v>
      </c>
      <c r="N370" s="275">
        <v>588</v>
      </c>
      <c r="O370" s="275"/>
      <c r="P370" s="275"/>
      <c r="Q370" s="276">
        <f t="shared" si="24"/>
        <v>5135.8160960000005</v>
      </c>
      <c r="R370" s="277">
        <v>443</v>
      </c>
      <c r="S370" s="282"/>
      <c r="T370" s="282"/>
      <c r="U370" s="282"/>
      <c r="V370" s="282"/>
      <c r="W370" s="279">
        <f t="shared" si="25"/>
        <v>4692.8160960000005</v>
      </c>
    </row>
    <row r="371" spans="1:23" s="2" customFormat="1" ht="20.100000000000001" customHeight="1">
      <c r="A371" s="42">
        <f t="shared" si="23"/>
        <v>364</v>
      </c>
      <c r="B371" s="306" t="s">
        <v>1699</v>
      </c>
      <c r="C371" s="306" t="s">
        <v>1700</v>
      </c>
      <c r="D371" s="306" t="s">
        <v>831</v>
      </c>
      <c r="E371" s="306" t="s">
        <v>1701</v>
      </c>
      <c r="F371" s="306" t="s">
        <v>237</v>
      </c>
      <c r="G371" s="275">
        <v>3429.5</v>
      </c>
      <c r="H371" s="275">
        <f t="shared" si="21"/>
        <v>262.35674999999998</v>
      </c>
      <c r="I371" s="275">
        <f t="shared" si="22"/>
        <v>626.56965000000002</v>
      </c>
      <c r="J371" s="275">
        <v>61</v>
      </c>
      <c r="K371" s="275">
        <v>515</v>
      </c>
      <c r="L371" s="275">
        <v>175</v>
      </c>
      <c r="M371" s="275">
        <v>739</v>
      </c>
      <c r="N371" s="275">
        <v>588</v>
      </c>
      <c r="O371" s="275"/>
      <c r="P371" s="275"/>
      <c r="Q371" s="276">
        <f t="shared" si="24"/>
        <v>6396.4264000000003</v>
      </c>
      <c r="R371" s="277">
        <v>443</v>
      </c>
      <c r="S371" s="282"/>
      <c r="T371" s="282"/>
      <c r="U371" s="282"/>
      <c r="V371" s="282"/>
      <c r="W371" s="279">
        <f t="shared" si="25"/>
        <v>5953.4264000000003</v>
      </c>
    </row>
    <row r="372" spans="1:23" s="2" customFormat="1" ht="20.100000000000001" customHeight="1">
      <c r="A372" s="42">
        <f t="shared" si="23"/>
        <v>365</v>
      </c>
      <c r="B372" s="306" t="s">
        <v>1702</v>
      </c>
      <c r="C372" s="306" t="s">
        <v>1480</v>
      </c>
      <c r="D372" s="306" t="s">
        <v>831</v>
      </c>
      <c r="E372" s="306" t="s">
        <v>1703</v>
      </c>
      <c r="F372" s="306" t="s">
        <v>264</v>
      </c>
      <c r="G372" s="275">
        <v>11365.14</v>
      </c>
      <c r="H372" s="275">
        <f t="shared" si="21"/>
        <v>869.43320999999992</v>
      </c>
      <c r="I372" s="275">
        <f t="shared" si="22"/>
        <v>2076.4110780000001</v>
      </c>
      <c r="J372" s="275">
        <v>61</v>
      </c>
      <c r="K372" s="275">
        <v>515</v>
      </c>
      <c r="L372" s="275">
        <v>175</v>
      </c>
      <c r="M372" s="275">
        <v>739</v>
      </c>
      <c r="N372" s="275">
        <v>588</v>
      </c>
      <c r="O372" s="275"/>
      <c r="P372" s="275"/>
      <c r="Q372" s="276">
        <f t="shared" si="24"/>
        <v>16388.984288</v>
      </c>
      <c r="R372" s="277">
        <v>443</v>
      </c>
      <c r="S372" s="282"/>
      <c r="T372" s="282"/>
      <c r="U372" s="282"/>
      <c r="V372" s="282"/>
      <c r="W372" s="279">
        <f t="shared" si="25"/>
        <v>15945.984288</v>
      </c>
    </row>
    <row r="373" spans="1:23" s="2" customFormat="1" ht="20.100000000000001" customHeight="1">
      <c r="A373" s="42">
        <f t="shared" si="23"/>
        <v>366</v>
      </c>
      <c r="B373" s="306" t="s">
        <v>1704</v>
      </c>
      <c r="C373" s="306" t="s">
        <v>1705</v>
      </c>
      <c r="D373" s="306" t="s">
        <v>831</v>
      </c>
      <c r="E373" s="306" t="s">
        <v>1706</v>
      </c>
      <c r="F373" s="306" t="s">
        <v>264</v>
      </c>
      <c r="G373" s="275">
        <v>5626</v>
      </c>
      <c r="H373" s="275">
        <f t="shared" si="21"/>
        <v>430.38900000000001</v>
      </c>
      <c r="I373" s="275">
        <f t="shared" si="22"/>
        <v>1027.8702000000001</v>
      </c>
      <c r="J373" s="275">
        <v>61</v>
      </c>
      <c r="K373" s="275">
        <v>515</v>
      </c>
      <c r="L373" s="275">
        <v>175</v>
      </c>
      <c r="M373" s="275">
        <v>739</v>
      </c>
      <c r="N373" s="275">
        <v>588</v>
      </c>
      <c r="O373" s="275"/>
      <c r="P373" s="275"/>
      <c r="Q373" s="276">
        <f t="shared" si="24"/>
        <v>9162.2592000000004</v>
      </c>
      <c r="R373" s="277">
        <v>443</v>
      </c>
      <c r="S373" s="282"/>
      <c r="T373" s="282"/>
      <c r="U373" s="282"/>
      <c r="V373" s="282"/>
      <c r="W373" s="279">
        <f t="shared" si="25"/>
        <v>8719.2592000000004</v>
      </c>
    </row>
    <row r="374" spans="1:23" s="2" customFormat="1" ht="20.100000000000001" customHeight="1">
      <c r="A374" s="42">
        <f t="shared" si="23"/>
        <v>367</v>
      </c>
      <c r="B374" s="306" t="s">
        <v>1707</v>
      </c>
      <c r="C374" s="306" t="s">
        <v>1708</v>
      </c>
      <c r="D374" s="306" t="s">
        <v>831</v>
      </c>
      <c r="E374" s="306" t="s">
        <v>1709</v>
      </c>
      <c r="F374" s="306" t="s">
        <v>288</v>
      </c>
      <c r="G374" s="275">
        <v>2416.44</v>
      </c>
      <c r="H374" s="275">
        <f t="shared" si="21"/>
        <v>184.85766000000001</v>
      </c>
      <c r="I374" s="275">
        <f t="shared" si="22"/>
        <v>441.483588</v>
      </c>
      <c r="J374" s="275">
        <v>61</v>
      </c>
      <c r="K374" s="275">
        <v>515</v>
      </c>
      <c r="L374" s="275">
        <v>175</v>
      </c>
      <c r="M374" s="275">
        <v>739</v>
      </c>
      <c r="N374" s="275">
        <v>588</v>
      </c>
      <c r="O374" s="275"/>
      <c r="P374" s="275"/>
      <c r="Q374" s="276">
        <f t="shared" si="24"/>
        <v>5120.7812480000002</v>
      </c>
      <c r="R374" s="277">
        <v>443</v>
      </c>
      <c r="S374" s="282"/>
      <c r="T374" s="282"/>
      <c r="U374" s="282"/>
      <c r="V374" s="282"/>
      <c r="W374" s="279">
        <f t="shared" si="25"/>
        <v>4677.7812480000002</v>
      </c>
    </row>
    <row r="375" spans="1:23" s="2" customFormat="1" ht="20.100000000000001" customHeight="1">
      <c r="A375" s="42">
        <f t="shared" si="23"/>
        <v>368</v>
      </c>
      <c r="B375" s="306" t="s">
        <v>1710</v>
      </c>
      <c r="C375" s="306" t="s">
        <v>1711</v>
      </c>
      <c r="D375" s="306" t="s">
        <v>831</v>
      </c>
      <c r="E375" s="306" t="s">
        <v>1712</v>
      </c>
      <c r="F375" s="306" t="s">
        <v>288</v>
      </c>
      <c r="G375" s="275">
        <v>7731.41</v>
      </c>
      <c r="H375" s="275">
        <f t="shared" si="21"/>
        <v>591.45286499999997</v>
      </c>
      <c r="I375" s="275">
        <f t="shared" si="22"/>
        <v>1412.528607</v>
      </c>
      <c r="J375" s="275">
        <v>61</v>
      </c>
      <c r="K375" s="275">
        <v>515</v>
      </c>
      <c r="L375" s="275">
        <v>175</v>
      </c>
      <c r="M375" s="275">
        <v>739</v>
      </c>
      <c r="N375" s="275">
        <v>588</v>
      </c>
      <c r="O375" s="275"/>
      <c r="P375" s="275"/>
      <c r="Q375" s="276">
        <f t="shared" si="24"/>
        <v>11813.391471999999</v>
      </c>
      <c r="R375" s="277">
        <v>443</v>
      </c>
      <c r="S375" s="282"/>
      <c r="T375" s="282"/>
      <c r="U375" s="282"/>
      <c r="V375" s="282"/>
      <c r="W375" s="279">
        <f t="shared" si="25"/>
        <v>11370.391471999999</v>
      </c>
    </row>
    <row r="376" spans="1:23" s="2" customFormat="1" ht="20.100000000000001" customHeight="1">
      <c r="A376" s="42">
        <f t="shared" si="23"/>
        <v>369</v>
      </c>
      <c r="B376" s="306" t="s">
        <v>1713</v>
      </c>
      <c r="C376" s="306" t="s">
        <v>1714</v>
      </c>
      <c r="D376" s="306" t="s">
        <v>831</v>
      </c>
      <c r="E376" s="306" t="s">
        <v>1715</v>
      </c>
      <c r="F376" s="306" t="s">
        <v>281</v>
      </c>
      <c r="G376" s="275">
        <v>8032.14</v>
      </c>
      <c r="H376" s="275">
        <f t="shared" si="21"/>
        <v>614.45871</v>
      </c>
      <c r="I376" s="275">
        <f t="shared" si="22"/>
        <v>1467.471978</v>
      </c>
      <c r="J376" s="275">
        <v>61</v>
      </c>
      <c r="K376" s="275">
        <v>515</v>
      </c>
      <c r="L376" s="275">
        <v>175</v>
      </c>
      <c r="M376" s="275">
        <v>739</v>
      </c>
      <c r="N376" s="275">
        <v>588</v>
      </c>
      <c r="O376" s="275"/>
      <c r="P376" s="275"/>
      <c r="Q376" s="276">
        <f t="shared" si="24"/>
        <v>12192.070688</v>
      </c>
      <c r="R376" s="277">
        <v>443</v>
      </c>
      <c r="S376" s="282"/>
      <c r="T376" s="282"/>
      <c r="U376" s="282"/>
      <c r="V376" s="282"/>
      <c r="W376" s="279">
        <f t="shared" si="25"/>
        <v>11749.070688</v>
      </c>
    </row>
    <row r="377" spans="1:23" s="2" customFormat="1" ht="20.100000000000001" customHeight="1">
      <c r="A377" s="42">
        <f t="shared" si="23"/>
        <v>370</v>
      </c>
      <c r="B377" s="306" t="s">
        <v>1716</v>
      </c>
      <c r="C377" s="306" t="s">
        <v>1717</v>
      </c>
      <c r="D377" s="306" t="s">
        <v>831</v>
      </c>
      <c r="E377" s="306" t="s">
        <v>1718</v>
      </c>
      <c r="F377" s="306" t="s">
        <v>237</v>
      </c>
      <c r="G377" s="275">
        <v>6560.89</v>
      </c>
      <c r="H377" s="275">
        <f t="shared" si="21"/>
        <v>501.90808500000003</v>
      </c>
      <c r="I377" s="275">
        <f t="shared" si="22"/>
        <v>1198.6746030000002</v>
      </c>
      <c r="J377" s="275">
        <v>61</v>
      </c>
      <c r="K377" s="275">
        <v>515</v>
      </c>
      <c r="L377" s="275">
        <v>175</v>
      </c>
      <c r="M377" s="275">
        <v>739</v>
      </c>
      <c r="N377" s="275">
        <v>588</v>
      </c>
      <c r="O377" s="275"/>
      <c r="P377" s="275"/>
      <c r="Q377" s="276">
        <f t="shared" si="24"/>
        <v>10339.472688</v>
      </c>
      <c r="R377" s="277">
        <v>443</v>
      </c>
      <c r="S377" s="282"/>
      <c r="T377" s="282"/>
      <c r="U377" s="282"/>
      <c r="V377" s="282"/>
      <c r="W377" s="279">
        <f t="shared" si="25"/>
        <v>9896.4726879999998</v>
      </c>
    </row>
    <row r="378" spans="1:23" s="2" customFormat="1" ht="20.100000000000001" customHeight="1">
      <c r="A378" s="42">
        <f t="shared" si="23"/>
        <v>371</v>
      </c>
      <c r="B378" s="306" t="s">
        <v>1719</v>
      </c>
      <c r="C378" s="306" t="s">
        <v>1720</v>
      </c>
      <c r="D378" s="306" t="s">
        <v>831</v>
      </c>
      <c r="E378" s="306" t="s">
        <v>1721</v>
      </c>
      <c r="F378" s="306" t="s">
        <v>237</v>
      </c>
      <c r="G378" s="275">
        <v>6270</v>
      </c>
      <c r="H378" s="275">
        <f t="shared" si="21"/>
        <v>479.65499999999997</v>
      </c>
      <c r="I378" s="275">
        <f t="shared" si="22"/>
        <v>1145.529</v>
      </c>
      <c r="J378" s="275">
        <v>61</v>
      </c>
      <c r="K378" s="275">
        <v>515</v>
      </c>
      <c r="L378" s="275">
        <v>175</v>
      </c>
      <c r="M378" s="275">
        <v>739</v>
      </c>
      <c r="N378" s="275">
        <v>588</v>
      </c>
      <c r="O378" s="275"/>
      <c r="P378" s="275"/>
      <c r="Q378" s="276">
        <f t="shared" si="24"/>
        <v>9973.1839999999993</v>
      </c>
      <c r="R378" s="277">
        <v>443</v>
      </c>
      <c r="S378" s="282"/>
      <c r="T378" s="282"/>
      <c r="U378" s="282"/>
      <c r="V378" s="282"/>
      <c r="W378" s="279">
        <f t="shared" si="25"/>
        <v>9530.1839999999993</v>
      </c>
    </row>
    <row r="379" spans="1:23" s="2" customFormat="1" ht="20.100000000000001" customHeight="1">
      <c r="A379" s="42">
        <f t="shared" si="23"/>
        <v>372</v>
      </c>
      <c r="B379" s="306" t="s">
        <v>1722</v>
      </c>
      <c r="C379" s="306" t="s">
        <v>1723</v>
      </c>
      <c r="D379" s="306" t="s">
        <v>831</v>
      </c>
      <c r="E379" s="306" t="s">
        <v>1724</v>
      </c>
      <c r="F379" s="306" t="s">
        <v>237</v>
      </c>
      <c r="G379" s="275">
        <v>8024</v>
      </c>
      <c r="H379" s="275">
        <f t="shared" si="21"/>
        <v>613.83600000000001</v>
      </c>
      <c r="I379" s="275">
        <f t="shared" si="22"/>
        <v>1465.9848</v>
      </c>
      <c r="J379" s="275">
        <v>61</v>
      </c>
      <c r="K379" s="275">
        <v>515</v>
      </c>
      <c r="L379" s="275">
        <v>175</v>
      </c>
      <c r="M379" s="275">
        <v>739</v>
      </c>
      <c r="N379" s="275">
        <v>588</v>
      </c>
      <c r="O379" s="275"/>
      <c r="P379" s="275"/>
      <c r="Q379" s="276">
        <f t="shared" si="24"/>
        <v>12181.8208</v>
      </c>
      <c r="R379" s="277">
        <v>443</v>
      </c>
      <c r="S379" s="282"/>
      <c r="T379" s="282"/>
      <c r="U379" s="282"/>
      <c r="V379" s="282"/>
      <c r="W379" s="279">
        <f t="shared" si="25"/>
        <v>11738.8208</v>
      </c>
    </row>
    <row r="380" spans="1:23" s="2" customFormat="1" ht="20.100000000000001" customHeight="1">
      <c r="A380" s="42">
        <f t="shared" si="23"/>
        <v>373</v>
      </c>
      <c r="B380" s="306" t="s">
        <v>1725</v>
      </c>
      <c r="C380" s="306" t="s">
        <v>1726</v>
      </c>
      <c r="D380" s="306" t="s">
        <v>831</v>
      </c>
      <c r="E380" s="306" t="s">
        <v>1727</v>
      </c>
      <c r="F380" s="306" t="s">
        <v>237</v>
      </c>
      <c r="G380" s="275">
        <v>8609.89</v>
      </c>
      <c r="H380" s="275">
        <f t="shared" si="21"/>
        <v>658.65658499999995</v>
      </c>
      <c r="I380" s="275">
        <f t="shared" si="22"/>
        <v>1573.0269029999999</v>
      </c>
      <c r="J380" s="275">
        <v>61</v>
      </c>
      <c r="K380" s="275">
        <v>515</v>
      </c>
      <c r="L380" s="275">
        <v>175</v>
      </c>
      <c r="M380" s="275">
        <v>739</v>
      </c>
      <c r="N380" s="275">
        <v>588</v>
      </c>
      <c r="O380" s="275"/>
      <c r="P380" s="275"/>
      <c r="Q380" s="276">
        <f t="shared" si="24"/>
        <v>12919.573488</v>
      </c>
      <c r="R380" s="277">
        <v>443</v>
      </c>
      <c r="S380" s="282"/>
      <c r="T380" s="282"/>
      <c r="U380" s="282"/>
      <c r="V380" s="282"/>
      <c r="W380" s="279">
        <f t="shared" si="25"/>
        <v>12476.573488</v>
      </c>
    </row>
    <row r="381" spans="1:23" s="2" customFormat="1" ht="20.100000000000001" customHeight="1">
      <c r="A381" s="42">
        <f t="shared" si="23"/>
        <v>374</v>
      </c>
      <c r="B381" s="306" t="s">
        <v>1728</v>
      </c>
      <c r="C381" s="306" t="s">
        <v>1729</v>
      </c>
      <c r="D381" s="306" t="s">
        <v>831</v>
      </c>
      <c r="E381" s="306" t="s">
        <v>1730</v>
      </c>
      <c r="F381" s="306" t="s">
        <v>281</v>
      </c>
      <c r="G381" s="275">
        <v>6240</v>
      </c>
      <c r="H381" s="275">
        <f t="shared" si="21"/>
        <v>477.36</v>
      </c>
      <c r="I381" s="275">
        <f t="shared" si="22"/>
        <v>1140.048</v>
      </c>
      <c r="J381" s="275">
        <v>61</v>
      </c>
      <c r="K381" s="275">
        <v>515</v>
      </c>
      <c r="L381" s="275">
        <v>175</v>
      </c>
      <c r="M381" s="275">
        <v>739</v>
      </c>
      <c r="N381" s="275">
        <v>588</v>
      </c>
      <c r="O381" s="275"/>
      <c r="P381" s="275"/>
      <c r="Q381" s="276">
        <f t="shared" si="24"/>
        <v>9935.4079999999994</v>
      </c>
      <c r="R381" s="277">
        <v>443</v>
      </c>
      <c r="S381" s="282"/>
      <c r="T381" s="282"/>
      <c r="U381" s="282"/>
      <c r="V381" s="282"/>
      <c r="W381" s="279">
        <f t="shared" si="25"/>
        <v>9492.4079999999994</v>
      </c>
    </row>
    <row r="382" spans="1:23" s="2" customFormat="1" ht="20.100000000000001" customHeight="1">
      <c r="A382" s="42">
        <f t="shared" si="23"/>
        <v>375</v>
      </c>
      <c r="B382" s="306" t="s">
        <v>1731</v>
      </c>
      <c r="C382" s="306" t="s">
        <v>1108</v>
      </c>
      <c r="D382" s="306" t="s">
        <v>831</v>
      </c>
      <c r="E382" s="306" t="s">
        <v>1732</v>
      </c>
      <c r="F382" s="306" t="s">
        <v>237</v>
      </c>
      <c r="G382" s="275">
        <v>4160</v>
      </c>
      <c r="H382" s="275">
        <f t="shared" si="21"/>
        <v>318.24</v>
      </c>
      <c r="I382" s="275">
        <f t="shared" si="22"/>
        <v>760.03200000000004</v>
      </c>
      <c r="J382" s="275">
        <v>61</v>
      </c>
      <c r="K382" s="275">
        <v>515</v>
      </c>
      <c r="L382" s="275">
        <v>175</v>
      </c>
      <c r="M382" s="275">
        <v>739</v>
      </c>
      <c r="N382" s="275">
        <v>588</v>
      </c>
      <c r="O382" s="275"/>
      <c r="P382" s="275"/>
      <c r="Q382" s="276">
        <f t="shared" si="24"/>
        <v>7316.2719999999999</v>
      </c>
      <c r="R382" s="277">
        <v>443</v>
      </c>
      <c r="S382" s="282"/>
      <c r="T382" s="282"/>
      <c r="U382" s="282"/>
      <c r="V382" s="282"/>
      <c r="W382" s="279">
        <f t="shared" si="25"/>
        <v>6873.2719999999999</v>
      </c>
    </row>
    <row r="383" spans="1:23" s="2" customFormat="1" ht="20.100000000000001" customHeight="1">
      <c r="A383" s="42">
        <f t="shared" si="23"/>
        <v>376</v>
      </c>
      <c r="B383" s="306" t="s">
        <v>1733</v>
      </c>
      <c r="C383" s="306" t="s">
        <v>492</v>
      </c>
      <c r="D383" s="306" t="s">
        <v>831</v>
      </c>
      <c r="E383" s="306" t="s">
        <v>1734</v>
      </c>
      <c r="F383" s="306" t="s">
        <v>268</v>
      </c>
      <c r="G383" s="275">
        <v>5038</v>
      </c>
      <c r="H383" s="275">
        <f t="shared" si="21"/>
        <v>385.40699999999998</v>
      </c>
      <c r="I383" s="275">
        <f t="shared" si="22"/>
        <v>920.44259999999997</v>
      </c>
      <c r="J383" s="275">
        <v>61</v>
      </c>
      <c r="K383" s="275">
        <v>515</v>
      </c>
      <c r="L383" s="275">
        <v>175</v>
      </c>
      <c r="M383" s="275">
        <v>739</v>
      </c>
      <c r="N383" s="275">
        <v>588</v>
      </c>
      <c r="O383" s="275"/>
      <c r="P383" s="275"/>
      <c r="Q383" s="276">
        <f t="shared" si="24"/>
        <v>8421.8496000000014</v>
      </c>
      <c r="R383" s="277">
        <v>443</v>
      </c>
      <c r="S383" s="282"/>
      <c r="T383" s="282"/>
      <c r="U383" s="282"/>
      <c r="V383" s="282"/>
      <c r="W383" s="279">
        <f t="shared" si="25"/>
        <v>7978.8496000000014</v>
      </c>
    </row>
    <row r="384" spans="1:23" s="2" customFormat="1" ht="20.100000000000001" customHeight="1">
      <c r="A384" s="42">
        <f t="shared" si="23"/>
        <v>377</v>
      </c>
      <c r="B384" s="306" t="s">
        <v>1735</v>
      </c>
      <c r="C384" s="306" t="s">
        <v>1612</v>
      </c>
      <c r="D384" s="306" t="s">
        <v>831</v>
      </c>
      <c r="E384" s="306" t="s">
        <v>1736</v>
      </c>
      <c r="F384" s="306" t="s">
        <v>237</v>
      </c>
      <c r="G384" s="275">
        <v>7846.14</v>
      </c>
      <c r="H384" s="275">
        <f t="shared" si="21"/>
        <v>600.22971000000007</v>
      </c>
      <c r="I384" s="275">
        <f t="shared" si="22"/>
        <v>1433.4897780000001</v>
      </c>
      <c r="J384" s="275">
        <v>61</v>
      </c>
      <c r="K384" s="275">
        <v>515</v>
      </c>
      <c r="L384" s="275">
        <v>175</v>
      </c>
      <c r="M384" s="275">
        <v>739</v>
      </c>
      <c r="N384" s="275">
        <v>588</v>
      </c>
      <c r="O384" s="275"/>
      <c r="P384" s="275"/>
      <c r="Q384" s="276">
        <f t="shared" si="24"/>
        <v>11957.859488000002</v>
      </c>
      <c r="R384" s="277">
        <v>443</v>
      </c>
      <c r="S384" s="282"/>
      <c r="T384" s="282"/>
      <c r="U384" s="282"/>
      <c r="V384" s="282"/>
      <c r="W384" s="279">
        <f t="shared" si="25"/>
        <v>11514.859488000002</v>
      </c>
    </row>
    <row r="385" spans="1:23" s="2" customFormat="1" ht="20.100000000000001" customHeight="1">
      <c r="A385" s="42">
        <f t="shared" si="23"/>
        <v>378</v>
      </c>
      <c r="B385" s="306" t="s">
        <v>1737</v>
      </c>
      <c r="C385" s="306" t="s">
        <v>691</v>
      </c>
      <c r="D385" s="306" t="s">
        <v>831</v>
      </c>
      <c r="E385" s="306" t="s">
        <v>1738</v>
      </c>
      <c r="F385" s="306" t="s">
        <v>327</v>
      </c>
      <c r="G385" s="275">
        <v>1252.8</v>
      </c>
      <c r="H385" s="275">
        <f t="shared" si="21"/>
        <v>95.839199999999991</v>
      </c>
      <c r="I385" s="275">
        <f t="shared" si="22"/>
        <v>228.88656</v>
      </c>
      <c r="J385" s="275">
        <v>61</v>
      </c>
      <c r="K385" s="275">
        <v>515</v>
      </c>
      <c r="L385" s="275">
        <v>175</v>
      </c>
      <c r="M385" s="275">
        <v>739</v>
      </c>
      <c r="N385" s="275">
        <v>588</v>
      </c>
      <c r="O385" s="275"/>
      <c r="P385" s="275"/>
      <c r="Q385" s="276">
        <f t="shared" si="24"/>
        <v>3655.5257599999995</v>
      </c>
      <c r="R385" s="277">
        <v>443</v>
      </c>
      <c r="S385" s="282"/>
      <c r="T385" s="282"/>
      <c r="U385" s="282"/>
      <c r="V385" s="282"/>
      <c r="W385" s="279">
        <f t="shared" si="25"/>
        <v>3212.5257599999995</v>
      </c>
    </row>
    <row r="386" spans="1:23" s="2" customFormat="1" ht="20.100000000000001" customHeight="1">
      <c r="A386" s="42">
        <f t="shared" si="23"/>
        <v>379</v>
      </c>
      <c r="B386" s="306" t="s">
        <v>1739</v>
      </c>
      <c r="C386" s="306" t="s">
        <v>1740</v>
      </c>
      <c r="D386" s="306" t="s">
        <v>831</v>
      </c>
      <c r="E386" s="306" t="s">
        <v>1741</v>
      </c>
      <c r="F386" s="306" t="s">
        <v>288</v>
      </c>
      <c r="G386" s="275">
        <v>2488.75</v>
      </c>
      <c r="H386" s="275">
        <f t="shared" si="21"/>
        <v>190.389375</v>
      </c>
      <c r="I386" s="275">
        <f t="shared" si="22"/>
        <v>454.69462500000003</v>
      </c>
      <c r="J386" s="275">
        <v>61</v>
      </c>
      <c r="K386" s="275">
        <v>515</v>
      </c>
      <c r="L386" s="275">
        <v>175</v>
      </c>
      <c r="M386" s="275">
        <v>739</v>
      </c>
      <c r="N386" s="275">
        <v>588</v>
      </c>
      <c r="O386" s="275"/>
      <c r="P386" s="275"/>
      <c r="Q386" s="276">
        <f t="shared" si="24"/>
        <v>5211.8340000000007</v>
      </c>
      <c r="R386" s="277">
        <v>443</v>
      </c>
      <c r="S386" s="282"/>
      <c r="T386" s="282"/>
      <c r="U386" s="282"/>
      <c r="V386" s="282"/>
      <c r="W386" s="279">
        <f t="shared" si="25"/>
        <v>4768.8340000000007</v>
      </c>
    </row>
    <row r="387" spans="1:23" s="2" customFormat="1" ht="20.100000000000001" customHeight="1">
      <c r="A387" s="42">
        <f t="shared" si="23"/>
        <v>380</v>
      </c>
      <c r="B387" s="306" t="s">
        <v>1739</v>
      </c>
      <c r="C387" s="306" t="s">
        <v>1742</v>
      </c>
      <c r="D387" s="306" t="s">
        <v>831</v>
      </c>
      <c r="E387" s="306" t="s">
        <v>1743</v>
      </c>
      <c r="F387" s="306" t="s">
        <v>237</v>
      </c>
      <c r="G387" s="275">
        <v>8076.9</v>
      </c>
      <c r="H387" s="275">
        <f t="shared" si="21"/>
        <v>617.88284999999996</v>
      </c>
      <c r="I387" s="275">
        <f t="shared" si="22"/>
        <v>1475.6496299999999</v>
      </c>
      <c r="J387" s="275">
        <v>61</v>
      </c>
      <c r="K387" s="275">
        <v>515</v>
      </c>
      <c r="L387" s="275">
        <v>175</v>
      </c>
      <c r="M387" s="275">
        <v>739</v>
      </c>
      <c r="N387" s="275">
        <v>588</v>
      </c>
      <c r="O387" s="275"/>
      <c r="P387" s="275"/>
      <c r="Q387" s="276">
        <f t="shared" si="24"/>
        <v>12248.432479999999</v>
      </c>
      <c r="R387" s="277">
        <v>443</v>
      </c>
      <c r="S387" s="282"/>
      <c r="T387" s="282"/>
      <c r="U387" s="282"/>
      <c r="V387" s="282"/>
      <c r="W387" s="279">
        <f t="shared" si="25"/>
        <v>11805.432479999999</v>
      </c>
    </row>
    <row r="388" spans="1:23" s="2" customFormat="1" ht="20.100000000000001" customHeight="1">
      <c r="A388" s="42">
        <f t="shared" si="23"/>
        <v>381</v>
      </c>
      <c r="B388" s="306" t="s">
        <v>1744</v>
      </c>
      <c r="C388" s="306" t="s">
        <v>1745</v>
      </c>
      <c r="D388" s="306" t="s">
        <v>831</v>
      </c>
      <c r="E388" s="306" t="s">
        <v>1746</v>
      </c>
      <c r="F388" s="306" t="s">
        <v>327</v>
      </c>
      <c r="G388" s="275">
        <v>6480</v>
      </c>
      <c r="H388" s="275">
        <f t="shared" si="21"/>
        <v>495.71999999999997</v>
      </c>
      <c r="I388" s="275">
        <f t="shared" si="22"/>
        <v>1183.896</v>
      </c>
      <c r="J388" s="275">
        <v>61</v>
      </c>
      <c r="K388" s="275">
        <v>515</v>
      </c>
      <c r="L388" s="275">
        <v>175</v>
      </c>
      <c r="M388" s="275">
        <v>739</v>
      </c>
      <c r="N388" s="275">
        <v>588</v>
      </c>
      <c r="O388" s="275"/>
      <c r="P388" s="275"/>
      <c r="Q388" s="276">
        <f t="shared" si="24"/>
        <v>10237.616</v>
      </c>
      <c r="R388" s="277">
        <v>443</v>
      </c>
      <c r="S388" s="282"/>
      <c r="T388" s="282"/>
      <c r="U388" s="282"/>
      <c r="V388" s="282"/>
      <c r="W388" s="279">
        <f t="shared" si="25"/>
        <v>9794.616</v>
      </c>
    </row>
    <row r="389" spans="1:23" s="2" customFormat="1" ht="20.100000000000001" customHeight="1">
      <c r="A389" s="42">
        <f t="shared" si="23"/>
        <v>382</v>
      </c>
      <c r="B389" s="306" t="s">
        <v>1747</v>
      </c>
      <c r="C389" s="306" t="s">
        <v>752</v>
      </c>
      <c r="D389" s="306" t="s">
        <v>831</v>
      </c>
      <c r="E389" s="306" t="s">
        <v>1748</v>
      </c>
      <c r="F389" s="306" t="s">
        <v>281</v>
      </c>
      <c r="G389" s="275">
        <v>6362.64</v>
      </c>
      <c r="H389" s="275">
        <f t="shared" si="21"/>
        <v>486.74196000000001</v>
      </c>
      <c r="I389" s="275">
        <f t="shared" si="22"/>
        <v>1162.454328</v>
      </c>
      <c r="J389" s="275">
        <v>61</v>
      </c>
      <c r="K389" s="275">
        <v>515</v>
      </c>
      <c r="L389" s="275">
        <v>175</v>
      </c>
      <c r="M389" s="275">
        <v>739</v>
      </c>
      <c r="N389" s="275">
        <v>588</v>
      </c>
      <c r="O389" s="275"/>
      <c r="P389" s="275"/>
      <c r="Q389" s="276">
        <f t="shared" si="24"/>
        <v>10089.836288</v>
      </c>
      <c r="R389" s="277">
        <v>443</v>
      </c>
      <c r="S389" s="282"/>
      <c r="T389" s="282"/>
      <c r="U389" s="282"/>
      <c r="V389" s="282"/>
      <c r="W389" s="279">
        <f t="shared" si="25"/>
        <v>9646.8362880000004</v>
      </c>
    </row>
    <row r="390" spans="1:23" s="2" customFormat="1" ht="20.100000000000001" customHeight="1">
      <c r="A390" s="42">
        <f t="shared" si="23"/>
        <v>383</v>
      </c>
      <c r="B390" s="306" t="s">
        <v>1749</v>
      </c>
      <c r="C390" s="306" t="s">
        <v>590</v>
      </c>
      <c r="D390" s="306" t="s">
        <v>831</v>
      </c>
      <c r="E390" s="306" t="s">
        <v>1750</v>
      </c>
      <c r="F390" s="306" t="s">
        <v>264</v>
      </c>
      <c r="G390" s="275">
        <v>7296.38</v>
      </c>
      <c r="H390" s="275">
        <f t="shared" si="21"/>
        <v>558.17307000000005</v>
      </c>
      <c r="I390" s="275">
        <f t="shared" si="22"/>
        <v>1333.048626</v>
      </c>
      <c r="J390" s="275">
        <v>61</v>
      </c>
      <c r="K390" s="275">
        <v>515</v>
      </c>
      <c r="L390" s="275">
        <v>175</v>
      </c>
      <c r="M390" s="275">
        <v>739</v>
      </c>
      <c r="N390" s="275">
        <v>588</v>
      </c>
      <c r="O390" s="275"/>
      <c r="P390" s="275"/>
      <c r="Q390" s="276">
        <f t="shared" si="24"/>
        <v>11265.601696</v>
      </c>
      <c r="R390" s="277">
        <v>443</v>
      </c>
      <c r="S390" s="282"/>
      <c r="T390" s="282"/>
      <c r="U390" s="282"/>
      <c r="V390" s="282"/>
      <c r="W390" s="279">
        <f t="shared" si="25"/>
        <v>10822.601696</v>
      </c>
    </row>
    <row r="391" spans="1:23" s="2" customFormat="1" ht="20.100000000000001" customHeight="1">
      <c r="A391" s="42">
        <f t="shared" si="23"/>
        <v>384</v>
      </c>
      <c r="B391" s="306" t="s">
        <v>1751</v>
      </c>
      <c r="C391" s="306" t="s">
        <v>1752</v>
      </c>
      <c r="D391" s="306" t="s">
        <v>831</v>
      </c>
      <c r="E391" s="306" t="s">
        <v>1753</v>
      </c>
      <c r="F391" s="306" t="s">
        <v>526</v>
      </c>
      <c r="G391" s="275">
        <v>8034.39</v>
      </c>
      <c r="H391" s="275">
        <f t="shared" si="21"/>
        <v>614.63083500000005</v>
      </c>
      <c r="I391" s="275">
        <f t="shared" si="22"/>
        <v>1467.883053</v>
      </c>
      <c r="J391" s="275">
        <v>61</v>
      </c>
      <c r="K391" s="275">
        <v>515</v>
      </c>
      <c r="L391" s="275">
        <v>175</v>
      </c>
      <c r="M391" s="275">
        <v>739</v>
      </c>
      <c r="N391" s="275">
        <v>588</v>
      </c>
      <c r="O391" s="275"/>
      <c r="P391" s="275"/>
      <c r="Q391" s="276">
        <f t="shared" si="24"/>
        <v>12194.903888000001</v>
      </c>
      <c r="R391" s="277">
        <v>443</v>
      </c>
      <c r="S391" s="282"/>
      <c r="T391" s="282"/>
      <c r="U391" s="282"/>
      <c r="V391" s="282"/>
      <c r="W391" s="279">
        <f t="shared" si="25"/>
        <v>11751.903888000001</v>
      </c>
    </row>
    <row r="392" spans="1:23" s="2" customFormat="1" ht="20.100000000000001" customHeight="1">
      <c r="A392" s="42">
        <f t="shared" si="23"/>
        <v>385</v>
      </c>
      <c r="B392" s="306" t="s">
        <v>1754</v>
      </c>
      <c r="C392" s="306" t="s">
        <v>1339</v>
      </c>
      <c r="D392" s="306" t="s">
        <v>831</v>
      </c>
      <c r="E392" s="306" t="s">
        <v>1755</v>
      </c>
      <c r="F392" s="306" t="s">
        <v>288</v>
      </c>
      <c r="G392" s="275">
        <v>3500.14</v>
      </c>
      <c r="H392" s="275">
        <f t="shared" si="21"/>
        <v>267.76070999999996</v>
      </c>
      <c r="I392" s="275">
        <f t="shared" si="22"/>
        <v>639.47557799999993</v>
      </c>
      <c r="J392" s="275">
        <v>61</v>
      </c>
      <c r="K392" s="275">
        <v>515</v>
      </c>
      <c r="L392" s="275">
        <v>175</v>
      </c>
      <c r="M392" s="275">
        <v>739</v>
      </c>
      <c r="N392" s="275">
        <v>588</v>
      </c>
      <c r="O392" s="275"/>
      <c r="P392" s="275"/>
      <c r="Q392" s="276">
        <f t="shared" si="24"/>
        <v>6485.3762879999995</v>
      </c>
      <c r="R392" s="277">
        <v>443</v>
      </c>
      <c r="S392" s="282"/>
      <c r="T392" s="282"/>
      <c r="U392" s="282"/>
      <c r="V392" s="282"/>
      <c r="W392" s="279">
        <f t="shared" si="25"/>
        <v>6042.3762879999995</v>
      </c>
    </row>
    <row r="393" spans="1:23" s="2" customFormat="1" ht="20.100000000000001" customHeight="1">
      <c r="A393" s="42">
        <f t="shared" si="23"/>
        <v>386</v>
      </c>
      <c r="B393" s="306" t="s">
        <v>1756</v>
      </c>
      <c r="C393" s="306" t="s">
        <v>1757</v>
      </c>
      <c r="D393" s="306" t="s">
        <v>831</v>
      </c>
      <c r="E393" s="306" t="s">
        <v>1758</v>
      </c>
      <c r="F393" s="306" t="s">
        <v>288</v>
      </c>
      <c r="G393" s="275">
        <v>5324.25</v>
      </c>
      <c r="H393" s="275">
        <f t="shared" si="21"/>
        <v>407.30512499999998</v>
      </c>
      <c r="I393" s="275">
        <f t="shared" si="22"/>
        <v>972.74047500000006</v>
      </c>
      <c r="J393" s="275">
        <v>61</v>
      </c>
      <c r="K393" s="275">
        <v>515</v>
      </c>
      <c r="L393" s="275">
        <v>175</v>
      </c>
      <c r="M393" s="275">
        <v>739</v>
      </c>
      <c r="N393" s="275">
        <v>588</v>
      </c>
      <c r="O393" s="275"/>
      <c r="P393" s="275"/>
      <c r="Q393" s="276">
        <f t="shared" si="24"/>
        <v>8782.2955999999995</v>
      </c>
      <c r="R393" s="277">
        <v>443</v>
      </c>
      <c r="S393" s="282"/>
      <c r="T393" s="282"/>
      <c r="U393" s="282"/>
      <c r="V393" s="282"/>
      <c r="W393" s="279">
        <f t="shared" si="25"/>
        <v>8339.2955999999995</v>
      </c>
    </row>
    <row r="394" spans="1:23" s="2" customFormat="1" ht="20.100000000000001" customHeight="1">
      <c r="A394" s="42">
        <f t="shared" si="23"/>
        <v>387</v>
      </c>
      <c r="B394" s="306" t="s">
        <v>1759</v>
      </c>
      <c r="C394" s="306" t="s">
        <v>1615</v>
      </c>
      <c r="D394" s="306" t="s">
        <v>831</v>
      </c>
      <c r="E394" s="306" t="s">
        <v>1760</v>
      </c>
      <c r="F394" s="306" t="s">
        <v>260</v>
      </c>
      <c r="G394" s="275">
        <v>8076.9</v>
      </c>
      <c r="H394" s="275">
        <f t="shared" si="21"/>
        <v>617.88284999999996</v>
      </c>
      <c r="I394" s="275">
        <f t="shared" si="22"/>
        <v>1475.6496299999999</v>
      </c>
      <c r="J394" s="275">
        <v>61</v>
      </c>
      <c r="K394" s="275">
        <v>515</v>
      </c>
      <c r="L394" s="275">
        <v>175</v>
      </c>
      <c r="M394" s="275">
        <v>739</v>
      </c>
      <c r="N394" s="275">
        <v>588</v>
      </c>
      <c r="O394" s="275"/>
      <c r="P394" s="275"/>
      <c r="Q394" s="276">
        <f t="shared" si="24"/>
        <v>12248.432479999999</v>
      </c>
      <c r="R394" s="277">
        <v>443</v>
      </c>
      <c r="S394" s="282"/>
      <c r="T394" s="282"/>
      <c r="U394" s="282"/>
      <c r="V394" s="282"/>
      <c r="W394" s="279">
        <f t="shared" si="25"/>
        <v>11805.432479999999</v>
      </c>
    </row>
    <row r="395" spans="1:23" s="2" customFormat="1" ht="20.100000000000001" customHeight="1">
      <c r="A395" s="42">
        <f t="shared" si="23"/>
        <v>388</v>
      </c>
      <c r="B395" s="306" t="s">
        <v>1761</v>
      </c>
      <c r="C395" s="306" t="s">
        <v>1762</v>
      </c>
      <c r="D395" s="306" t="s">
        <v>831</v>
      </c>
      <c r="E395" s="306" t="s">
        <v>1763</v>
      </c>
      <c r="F395" s="306" t="s">
        <v>237</v>
      </c>
      <c r="G395" s="275">
        <v>6309.75</v>
      </c>
      <c r="H395" s="275">
        <f t="shared" si="21"/>
        <v>482.695875</v>
      </c>
      <c r="I395" s="275">
        <f t="shared" si="22"/>
        <v>1152.7913249999999</v>
      </c>
      <c r="J395" s="275">
        <v>61</v>
      </c>
      <c r="K395" s="275">
        <v>515</v>
      </c>
      <c r="L395" s="275">
        <v>175</v>
      </c>
      <c r="M395" s="275">
        <v>739</v>
      </c>
      <c r="N395" s="275">
        <v>588</v>
      </c>
      <c r="O395" s="275"/>
      <c r="P395" s="275"/>
      <c r="Q395" s="276">
        <f t="shared" si="24"/>
        <v>10023.2372</v>
      </c>
      <c r="R395" s="277">
        <v>443</v>
      </c>
      <c r="S395" s="282"/>
      <c r="T395" s="282"/>
      <c r="U395" s="282"/>
      <c r="V395" s="282"/>
      <c r="W395" s="279">
        <f t="shared" si="25"/>
        <v>9580.2371999999996</v>
      </c>
    </row>
    <row r="396" spans="1:23" s="2" customFormat="1" ht="20.100000000000001" customHeight="1">
      <c r="A396" s="42">
        <f t="shared" si="23"/>
        <v>389</v>
      </c>
      <c r="B396" s="306" t="s">
        <v>275</v>
      </c>
      <c r="C396" s="306" t="s">
        <v>317</v>
      </c>
      <c r="D396" s="306" t="s">
        <v>831</v>
      </c>
      <c r="E396" s="306" t="s">
        <v>1764</v>
      </c>
      <c r="F396" s="306" t="s">
        <v>237</v>
      </c>
      <c r="G396" s="275">
        <v>6990.89</v>
      </c>
      <c r="H396" s="275">
        <f t="shared" si="21"/>
        <v>534.80308500000001</v>
      </c>
      <c r="I396" s="275">
        <f t="shared" si="22"/>
        <v>1277.2356030000001</v>
      </c>
      <c r="J396" s="275">
        <v>61</v>
      </c>
      <c r="K396" s="275">
        <v>515</v>
      </c>
      <c r="L396" s="275">
        <v>175</v>
      </c>
      <c r="M396" s="275">
        <v>739</v>
      </c>
      <c r="N396" s="275">
        <v>588</v>
      </c>
      <c r="O396" s="275"/>
      <c r="P396" s="275"/>
      <c r="Q396" s="276">
        <f t="shared" si="24"/>
        <v>10880.928688</v>
      </c>
      <c r="R396" s="277">
        <v>443</v>
      </c>
      <c r="S396" s="282"/>
      <c r="T396" s="282"/>
      <c r="U396" s="282"/>
      <c r="V396" s="282"/>
      <c r="W396" s="279">
        <f t="shared" si="25"/>
        <v>10437.928688</v>
      </c>
    </row>
    <row r="397" spans="1:23" s="2" customFormat="1" ht="20.100000000000001" customHeight="1">
      <c r="A397" s="42">
        <f t="shared" si="23"/>
        <v>390</v>
      </c>
      <c r="B397" s="306" t="s">
        <v>275</v>
      </c>
      <c r="C397" s="306" t="s">
        <v>374</v>
      </c>
      <c r="D397" s="306" t="s">
        <v>831</v>
      </c>
      <c r="E397" s="306" t="s">
        <v>1765</v>
      </c>
      <c r="F397" s="306" t="s">
        <v>532</v>
      </c>
      <c r="G397" s="275">
        <v>8307.7199999999993</v>
      </c>
      <c r="H397" s="275">
        <f t="shared" si="21"/>
        <v>635.54057999999998</v>
      </c>
      <c r="I397" s="275">
        <f t="shared" si="22"/>
        <v>1517.820444</v>
      </c>
      <c r="J397" s="275">
        <v>61</v>
      </c>
      <c r="K397" s="275">
        <v>515</v>
      </c>
      <c r="L397" s="275">
        <v>175</v>
      </c>
      <c r="M397" s="275">
        <v>739</v>
      </c>
      <c r="N397" s="275">
        <v>588</v>
      </c>
      <c r="O397" s="275"/>
      <c r="P397" s="275"/>
      <c r="Q397" s="276">
        <f t="shared" si="24"/>
        <v>12539.081023999999</v>
      </c>
      <c r="R397" s="277">
        <v>443</v>
      </c>
      <c r="S397" s="282"/>
      <c r="T397" s="282"/>
      <c r="U397" s="282"/>
      <c r="V397" s="282"/>
      <c r="W397" s="279">
        <f t="shared" si="25"/>
        <v>12096.081023999999</v>
      </c>
    </row>
    <row r="398" spans="1:23" s="2" customFormat="1" ht="20.100000000000001" customHeight="1">
      <c r="A398" s="42">
        <f t="shared" si="23"/>
        <v>391</v>
      </c>
      <c r="B398" s="306" t="s">
        <v>1766</v>
      </c>
      <c r="C398" s="306" t="s">
        <v>1767</v>
      </c>
      <c r="D398" s="306" t="s">
        <v>831</v>
      </c>
      <c r="E398" s="306" t="s">
        <v>1768</v>
      </c>
      <c r="F398" s="306" t="s">
        <v>292</v>
      </c>
      <c r="G398" s="275">
        <v>8430.01</v>
      </c>
      <c r="H398" s="275">
        <f t="shared" si="21"/>
        <v>644.89576499999998</v>
      </c>
      <c r="I398" s="275">
        <f t="shared" si="22"/>
        <v>1540.1628270000001</v>
      </c>
      <c r="J398" s="275">
        <v>61</v>
      </c>
      <c r="K398" s="275">
        <v>515</v>
      </c>
      <c r="L398" s="275">
        <v>175</v>
      </c>
      <c r="M398" s="275">
        <v>739</v>
      </c>
      <c r="N398" s="275">
        <v>588</v>
      </c>
      <c r="O398" s="275"/>
      <c r="P398" s="275"/>
      <c r="Q398" s="276">
        <f t="shared" si="24"/>
        <v>12693.068592</v>
      </c>
      <c r="R398" s="277">
        <v>443</v>
      </c>
      <c r="S398" s="282"/>
      <c r="T398" s="282"/>
      <c r="U398" s="282"/>
      <c r="V398" s="282"/>
      <c r="W398" s="279">
        <f t="shared" si="25"/>
        <v>12250.068592</v>
      </c>
    </row>
    <row r="399" spans="1:23" s="2" customFormat="1" ht="20.100000000000001" customHeight="1">
      <c r="A399" s="42">
        <f t="shared" si="23"/>
        <v>392</v>
      </c>
      <c r="B399" s="306" t="s">
        <v>1769</v>
      </c>
      <c r="C399" s="306" t="s">
        <v>343</v>
      </c>
      <c r="D399" s="306" t="s">
        <v>831</v>
      </c>
      <c r="E399" s="306" t="s">
        <v>1770</v>
      </c>
      <c r="F399" s="306" t="s">
        <v>237</v>
      </c>
      <c r="G399" s="275">
        <v>7276.88</v>
      </c>
      <c r="H399" s="275">
        <f t="shared" si="21"/>
        <v>556.68132000000003</v>
      </c>
      <c r="I399" s="275">
        <f t="shared" si="22"/>
        <v>1329.4859759999999</v>
      </c>
      <c r="J399" s="275">
        <v>61</v>
      </c>
      <c r="K399" s="275">
        <v>515</v>
      </c>
      <c r="L399" s="275">
        <v>175</v>
      </c>
      <c r="M399" s="275">
        <v>739</v>
      </c>
      <c r="N399" s="275">
        <v>588</v>
      </c>
      <c r="O399" s="275"/>
      <c r="P399" s="275"/>
      <c r="Q399" s="276">
        <f t="shared" si="24"/>
        <v>11241.047296000001</v>
      </c>
      <c r="R399" s="277">
        <v>443</v>
      </c>
      <c r="S399" s="282"/>
      <c r="T399" s="282"/>
      <c r="U399" s="282"/>
      <c r="V399" s="282"/>
      <c r="W399" s="279">
        <f t="shared" si="25"/>
        <v>10798.047296000001</v>
      </c>
    </row>
    <row r="400" spans="1:23" s="2" customFormat="1" ht="20.100000000000001" customHeight="1">
      <c r="A400" s="42">
        <f t="shared" si="23"/>
        <v>393</v>
      </c>
      <c r="B400" s="306" t="s">
        <v>1771</v>
      </c>
      <c r="C400" s="306" t="s">
        <v>317</v>
      </c>
      <c r="D400" s="306" t="s">
        <v>831</v>
      </c>
      <c r="E400" s="306" t="s">
        <v>1772</v>
      </c>
      <c r="F400" s="306" t="s">
        <v>288</v>
      </c>
      <c r="G400" s="275">
        <v>7316.75</v>
      </c>
      <c r="H400" s="275">
        <f t="shared" si="21"/>
        <v>559.73137499999996</v>
      </c>
      <c r="I400" s="275">
        <f t="shared" si="22"/>
        <v>1336.770225</v>
      </c>
      <c r="J400" s="275">
        <v>61</v>
      </c>
      <c r="K400" s="275">
        <v>515</v>
      </c>
      <c r="L400" s="275">
        <v>175</v>
      </c>
      <c r="M400" s="275">
        <v>739</v>
      </c>
      <c r="N400" s="275">
        <v>588</v>
      </c>
      <c r="O400" s="275"/>
      <c r="P400" s="275"/>
      <c r="Q400" s="276">
        <f t="shared" si="24"/>
        <v>11291.2516</v>
      </c>
      <c r="R400" s="277">
        <v>443</v>
      </c>
      <c r="S400" s="282"/>
      <c r="T400" s="282"/>
      <c r="U400" s="282"/>
      <c r="V400" s="282"/>
      <c r="W400" s="279">
        <f t="shared" si="25"/>
        <v>10848.2516</v>
      </c>
    </row>
    <row r="401" spans="1:23" s="2" customFormat="1" ht="20.100000000000001" customHeight="1">
      <c r="A401" s="42">
        <f t="shared" si="23"/>
        <v>394</v>
      </c>
      <c r="B401" s="306" t="s">
        <v>1773</v>
      </c>
      <c r="C401" s="306" t="s">
        <v>1774</v>
      </c>
      <c r="D401" s="306" t="s">
        <v>831</v>
      </c>
      <c r="E401" s="306" t="s">
        <v>1775</v>
      </c>
      <c r="F401" s="306" t="s">
        <v>281</v>
      </c>
      <c r="G401" s="275">
        <v>7498.13</v>
      </c>
      <c r="H401" s="275">
        <f t="shared" si="21"/>
        <v>573.606945</v>
      </c>
      <c r="I401" s="275">
        <f t="shared" si="22"/>
        <v>1369.908351</v>
      </c>
      <c r="J401" s="275">
        <v>61</v>
      </c>
      <c r="K401" s="275">
        <v>515</v>
      </c>
      <c r="L401" s="275">
        <v>175</v>
      </c>
      <c r="M401" s="275">
        <v>739</v>
      </c>
      <c r="N401" s="275">
        <v>588</v>
      </c>
      <c r="O401" s="275"/>
      <c r="P401" s="275"/>
      <c r="Q401" s="276">
        <f t="shared" si="24"/>
        <v>11519.645296000001</v>
      </c>
      <c r="R401" s="277">
        <v>443</v>
      </c>
      <c r="S401" s="282"/>
      <c r="T401" s="282"/>
      <c r="U401" s="282"/>
      <c r="V401" s="282"/>
      <c r="W401" s="279">
        <f t="shared" si="25"/>
        <v>11076.645296000001</v>
      </c>
    </row>
    <row r="402" spans="1:23" s="2" customFormat="1" ht="20.100000000000001" customHeight="1">
      <c r="A402" s="42">
        <f t="shared" si="23"/>
        <v>395</v>
      </c>
      <c r="B402" s="306" t="s">
        <v>1776</v>
      </c>
      <c r="C402" s="306" t="s">
        <v>416</v>
      </c>
      <c r="D402" s="306" t="s">
        <v>831</v>
      </c>
      <c r="E402" s="306" t="s">
        <v>1777</v>
      </c>
      <c r="F402" s="306" t="s">
        <v>260</v>
      </c>
      <c r="G402" s="275">
        <v>6007.5</v>
      </c>
      <c r="H402" s="275">
        <f t="shared" si="21"/>
        <v>459.57375000000002</v>
      </c>
      <c r="I402" s="275">
        <f t="shared" si="22"/>
        <v>1097.57025</v>
      </c>
      <c r="J402" s="275">
        <v>61</v>
      </c>
      <c r="K402" s="275">
        <v>515</v>
      </c>
      <c r="L402" s="275">
        <v>175</v>
      </c>
      <c r="M402" s="275">
        <v>739</v>
      </c>
      <c r="N402" s="275">
        <v>588</v>
      </c>
      <c r="O402" s="275"/>
      <c r="P402" s="275"/>
      <c r="Q402" s="276">
        <f t="shared" si="24"/>
        <v>9642.6440000000002</v>
      </c>
      <c r="R402" s="277">
        <v>443</v>
      </c>
      <c r="S402" s="282"/>
      <c r="T402" s="282"/>
      <c r="U402" s="282"/>
      <c r="V402" s="282"/>
      <c r="W402" s="279">
        <f t="shared" si="25"/>
        <v>9199.6440000000002</v>
      </c>
    </row>
    <row r="403" spans="1:23" s="2" customFormat="1" ht="20.100000000000001" customHeight="1">
      <c r="A403" s="42">
        <f t="shared" si="23"/>
        <v>396</v>
      </c>
      <c r="B403" s="306" t="s">
        <v>1778</v>
      </c>
      <c r="C403" s="306" t="s">
        <v>1779</v>
      </c>
      <c r="D403" s="306" t="s">
        <v>831</v>
      </c>
      <c r="E403" s="306" t="s">
        <v>1780</v>
      </c>
      <c r="F403" s="306" t="s">
        <v>281</v>
      </c>
      <c r="G403" s="275">
        <v>8367.7199999999993</v>
      </c>
      <c r="H403" s="275">
        <f t="shared" si="21"/>
        <v>640.1305799999999</v>
      </c>
      <c r="I403" s="275">
        <f t="shared" si="22"/>
        <v>1528.7824439999999</v>
      </c>
      <c r="J403" s="275">
        <v>61</v>
      </c>
      <c r="K403" s="275">
        <v>515</v>
      </c>
      <c r="L403" s="275">
        <v>175</v>
      </c>
      <c r="M403" s="275">
        <v>739</v>
      </c>
      <c r="N403" s="275">
        <v>588</v>
      </c>
      <c r="O403" s="275"/>
      <c r="P403" s="275"/>
      <c r="Q403" s="276">
        <f t="shared" si="24"/>
        <v>12614.633023999999</v>
      </c>
      <c r="R403" s="277">
        <v>443</v>
      </c>
      <c r="S403" s="282"/>
      <c r="T403" s="282"/>
      <c r="U403" s="282"/>
      <c r="V403" s="282"/>
      <c r="W403" s="279">
        <f t="shared" si="25"/>
        <v>12171.633023999999</v>
      </c>
    </row>
    <row r="404" spans="1:23" s="2" customFormat="1" ht="20.100000000000001" customHeight="1">
      <c r="A404" s="42">
        <f t="shared" si="23"/>
        <v>397</v>
      </c>
      <c r="B404" s="306" t="s">
        <v>1781</v>
      </c>
      <c r="C404" s="306" t="s">
        <v>590</v>
      </c>
      <c r="D404" s="306" t="s">
        <v>831</v>
      </c>
      <c r="E404" s="306" t="s">
        <v>1782</v>
      </c>
      <c r="F404" s="306" t="s">
        <v>268</v>
      </c>
      <c r="G404" s="275">
        <v>7398</v>
      </c>
      <c r="H404" s="275">
        <f t="shared" si="21"/>
        <v>565.947</v>
      </c>
      <c r="I404" s="275">
        <f t="shared" si="22"/>
        <v>1351.6146000000001</v>
      </c>
      <c r="J404" s="275">
        <v>61</v>
      </c>
      <c r="K404" s="275">
        <v>515</v>
      </c>
      <c r="L404" s="275">
        <v>175</v>
      </c>
      <c r="M404" s="275">
        <v>739</v>
      </c>
      <c r="N404" s="275">
        <v>588</v>
      </c>
      <c r="O404" s="275"/>
      <c r="P404" s="275"/>
      <c r="Q404" s="276">
        <f t="shared" si="24"/>
        <v>11393.561600000001</v>
      </c>
      <c r="R404" s="277">
        <v>443</v>
      </c>
      <c r="S404" s="282"/>
      <c r="T404" s="282"/>
      <c r="U404" s="282"/>
      <c r="V404" s="282"/>
      <c r="W404" s="279">
        <f t="shared" si="25"/>
        <v>10950.561600000001</v>
      </c>
    </row>
    <row r="405" spans="1:23" s="2" customFormat="1" ht="20.100000000000001" customHeight="1">
      <c r="A405" s="42">
        <f t="shared" si="23"/>
        <v>398</v>
      </c>
      <c r="B405" s="306" t="s">
        <v>1783</v>
      </c>
      <c r="C405" s="306" t="s">
        <v>534</v>
      </c>
      <c r="D405" s="306" t="s">
        <v>831</v>
      </c>
      <c r="E405" s="306" t="s">
        <v>1784</v>
      </c>
      <c r="F405" s="306" t="s">
        <v>237</v>
      </c>
      <c r="G405" s="275">
        <v>8749.75</v>
      </c>
      <c r="H405" s="275">
        <f t="shared" si="21"/>
        <v>669.35587499999997</v>
      </c>
      <c r="I405" s="275">
        <f t="shared" si="22"/>
        <v>1598.5793249999999</v>
      </c>
      <c r="J405" s="275">
        <v>61</v>
      </c>
      <c r="K405" s="275">
        <v>515</v>
      </c>
      <c r="L405" s="275">
        <v>175</v>
      </c>
      <c r="M405" s="275">
        <v>739</v>
      </c>
      <c r="N405" s="275">
        <v>588</v>
      </c>
      <c r="O405" s="275"/>
      <c r="P405" s="275"/>
      <c r="Q405" s="276">
        <f t="shared" si="24"/>
        <v>13095.6852</v>
      </c>
      <c r="R405" s="277">
        <v>443</v>
      </c>
      <c r="S405" s="282"/>
      <c r="T405" s="282"/>
      <c r="U405" s="282"/>
      <c r="V405" s="282"/>
      <c r="W405" s="279">
        <f t="shared" si="25"/>
        <v>12652.6852</v>
      </c>
    </row>
    <row r="406" spans="1:23" s="2" customFormat="1" ht="20.100000000000001" customHeight="1">
      <c r="A406" s="42">
        <f t="shared" si="23"/>
        <v>399</v>
      </c>
      <c r="B406" s="306" t="s">
        <v>587</v>
      </c>
      <c r="C406" s="306" t="s">
        <v>1785</v>
      </c>
      <c r="D406" s="306" t="s">
        <v>831</v>
      </c>
      <c r="E406" s="306" t="s">
        <v>1786</v>
      </c>
      <c r="F406" s="306" t="s">
        <v>532</v>
      </c>
      <c r="G406" s="275">
        <v>8519.64</v>
      </c>
      <c r="H406" s="275">
        <f t="shared" si="21"/>
        <v>651.75245999999993</v>
      </c>
      <c r="I406" s="275">
        <f t="shared" si="22"/>
        <v>1556.5382279999999</v>
      </c>
      <c r="J406" s="275">
        <v>61</v>
      </c>
      <c r="K406" s="275">
        <v>515</v>
      </c>
      <c r="L406" s="275">
        <v>175</v>
      </c>
      <c r="M406" s="275">
        <v>739</v>
      </c>
      <c r="N406" s="275">
        <v>588</v>
      </c>
      <c r="O406" s="275"/>
      <c r="P406" s="275"/>
      <c r="Q406" s="276">
        <f t="shared" si="24"/>
        <v>12805.930687999999</v>
      </c>
      <c r="R406" s="277">
        <v>443</v>
      </c>
      <c r="S406" s="282"/>
      <c r="T406" s="282"/>
      <c r="U406" s="282"/>
      <c r="V406" s="282"/>
      <c r="W406" s="279">
        <f t="shared" si="25"/>
        <v>12362.930687999999</v>
      </c>
    </row>
    <row r="407" spans="1:23" s="2" customFormat="1" ht="20.100000000000001" customHeight="1">
      <c r="A407" s="42">
        <f t="shared" si="23"/>
        <v>400</v>
      </c>
      <c r="B407" s="306" t="s">
        <v>587</v>
      </c>
      <c r="C407" s="306" t="s">
        <v>752</v>
      </c>
      <c r="D407" s="306" t="s">
        <v>831</v>
      </c>
      <c r="E407" s="306" t="s">
        <v>1787</v>
      </c>
      <c r="F407" s="306" t="s">
        <v>292</v>
      </c>
      <c r="G407" s="275">
        <v>7902</v>
      </c>
      <c r="H407" s="275">
        <f t="shared" si="21"/>
        <v>604.50300000000004</v>
      </c>
      <c r="I407" s="275">
        <f t="shared" si="22"/>
        <v>1443.6954000000001</v>
      </c>
      <c r="J407" s="275">
        <v>61</v>
      </c>
      <c r="K407" s="275">
        <v>515</v>
      </c>
      <c r="L407" s="275">
        <v>175</v>
      </c>
      <c r="M407" s="275">
        <v>739</v>
      </c>
      <c r="N407" s="275">
        <v>588</v>
      </c>
      <c r="O407" s="275"/>
      <c r="P407" s="275"/>
      <c r="Q407" s="276">
        <f t="shared" si="24"/>
        <v>12028.198400000001</v>
      </c>
      <c r="R407" s="277">
        <v>443</v>
      </c>
      <c r="S407" s="282"/>
      <c r="T407" s="282"/>
      <c r="U407" s="282"/>
      <c r="V407" s="282"/>
      <c r="W407" s="279">
        <f t="shared" si="25"/>
        <v>11585.198400000001</v>
      </c>
    </row>
    <row r="408" spans="1:23" s="2" customFormat="1" ht="20.100000000000001" customHeight="1">
      <c r="A408" s="42">
        <f t="shared" si="23"/>
        <v>401</v>
      </c>
      <c r="B408" s="306" t="s">
        <v>1788</v>
      </c>
      <c r="C408" s="306" t="s">
        <v>1789</v>
      </c>
      <c r="D408" s="306" t="s">
        <v>831</v>
      </c>
      <c r="E408" s="306" t="s">
        <v>1790</v>
      </c>
      <c r="F408" s="306" t="s">
        <v>327</v>
      </c>
      <c r="G408" s="275">
        <v>8076.9</v>
      </c>
      <c r="H408" s="275">
        <f t="shared" si="21"/>
        <v>617.88284999999996</v>
      </c>
      <c r="I408" s="275">
        <f t="shared" si="22"/>
        <v>1475.6496299999999</v>
      </c>
      <c r="J408" s="275">
        <v>61</v>
      </c>
      <c r="K408" s="275">
        <v>515</v>
      </c>
      <c r="L408" s="275">
        <v>175</v>
      </c>
      <c r="M408" s="275">
        <v>739</v>
      </c>
      <c r="N408" s="275">
        <v>588</v>
      </c>
      <c r="O408" s="275"/>
      <c r="P408" s="275"/>
      <c r="Q408" s="276">
        <f t="shared" si="24"/>
        <v>12248.432479999999</v>
      </c>
      <c r="R408" s="277">
        <v>443</v>
      </c>
      <c r="S408" s="282"/>
      <c r="T408" s="282"/>
      <c r="U408" s="282"/>
      <c r="V408" s="282"/>
      <c r="W408" s="279">
        <f t="shared" si="25"/>
        <v>11805.432479999999</v>
      </c>
    </row>
    <row r="409" spans="1:23" s="2" customFormat="1" ht="20.100000000000001" customHeight="1">
      <c r="A409" s="42">
        <f t="shared" si="23"/>
        <v>402</v>
      </c>
      <c r="B409" s="306" t="s">
        <v>1791</v>
      </c>
      <c r="C409" s="306" t="s">
        <v>627</v>
      </c>
      <c r="D409" s="306" t="s">
        <v>831</v>
      </c>
      <c r="E409" s="306" t="s">
        <v>1792</v>
      </c>
      <c r="F409" s="306" t="s">
        <v>288</v>
      </c>
      <c r="G409" s="275">
        <v>6774.13</v>
      </c>
      <c r="H409" s="275">
        <f t="shared" si="21"/>
        <v>518.22094500000003</v>
      </c>
      <c r="I409" s="275">
        <f t="shared" si="22"/>
        <v>1237.6335510000001</v>
      </c>
      <c r="J409" s="275">
        <v>61</v>
      </c>
      <c r="K409" s="275">
        <v>515</v>
      </c>
      <c r="L409" s="275">
        <v>175</v>
      </c>
      <c r="M409" s="275">
        <v>739</v>
      </c>
      <c r="N409" s="275">
        <v>588</v>
      </c>
      <c r="O409" s="275"/>
      <c r="P409" s="275"/>
      <c r="Q409" s="276">
        <f t="shared" si="24"/>
        <v>10607.984496000001</v>
      </c>
      <c r="R409" s="277">
        <v>443</v>
      </c>
      <c r="S409" s="282"/>
      <c r="T409" s="282"/>
      <c r="U409" s="282"/>
      <c r="V409" s="282"/>
      <c r="W409" s="279">
        <f t="shared" si="25"/>
        <v>10164.984496000001</v>
      </c>
    </row>
    <row r="410" spans="1:23" s="2" customFormat="1" ht="20.100000000000001" customHeight="1">
      <c r="A410" s="42">
        <f t="shared" si="23"/>
        <v>403</v>
      </c>
      <c r="B410" s="306" t="s">
        <v>1793</v>
      </c>
      <c r="C410" s="306" t="s">
        <v>1794</v>
      </c>
      <c r="D410" s="306" t="s">
        <v>831</v>
      </c>
      <c r="E410" s="306" t="s">
        <v>1795</v>
      </c>
      <c r="F410" s="306" t="s">
        <v>264</v>
      </c>
      <c r="G410" s="275">
        <v>8450</v>
      </c>
      <c r="H410" s="275">
        <f t="shared" si="21"/>
        <v>646.42499999999995</v>
      </c>
      <c r="I410" s="275">
        <f t="shared" si="22"/>
        <v>1543.8150000000001</v>
      </c>
      <c r="J410" s="275">
        <v>61</v>
      </c>
      <c r="K410" s="275">
        <v>515</v>
      </c>
      <c r="L410" s="275">
        <v>175</v>
      </c>
      <c r="M410" s="275">
        <v>739</v>
      </c>
      <c r="N410" s="275">
        <v>588</v>
      </c>
      <c r="O410" s="275"/>
      <c r="P410" s="275"/>
      <c r="Q410" s="276">
        <f t="shared" si="24"/>
        <v>12718.24</v>
      </c>
      <c r="R410" s="277">
        <v>443</v>
      </c>
      <c r="S410" s="282"/>
      <c r="T410" s="282"/>
      <c r="U410" s="282"/>
      <c r="V410" s="282"/>
      <c r="W410" s="279">
        <f t="shared" si="25"/>
        <v>12275.24</v>
      </c>
    </row>
    <row r="411" spans="1:23" s="2" customFormat="1" ht="20.100000000000001" customHeight="1">
      <c r="A411" s="42">
        <f t="shared" si="23"/>
        <v>404</v>
      </c>
      <c r="B411" s="306" t="s">
        <v>1796</v>
      </c>
      <c r="C411" s="306" t="s">
        <v>1797</v>
      </c>
      <c r="D411" s="306" t="s">
        <v>831</v>
      </c>
      <c r="E411" s="306" t="s">
        <v>1798</v>
      </c>
      <c r="F411" s="306" t="s">
        <v>237</v>
      </c>
      <c r="G411" s="275">
        <v>5515.71</v>
      </c>
      <c r="H411" s="275">
        <f t="shared" ref="H411:H466" si="26">G411*0.0765</f>
        <v>421.95181500000001</v>
      </c>
      <c r="I411" s="275">
        <f t="shared" ref="I411:I466" si="27">G411*0.1827</f>
        <v>1007.720217</v>
      </c>
      <c r="J411" s="275">
        <v>61</v>
      </c>
      <c r="K411" s="275">
        <v>515</v>
      </c>
      <c r="L411" s="275">
        <v>175</v>
      </c>
      <c r="M411" s="275">
        <v>739</v>
      </c>
      <c r="N411" s="275">
        <v>588</v>
      </c>
      <c r="O411" s="275"/>
      <c r="P411" s="275"/>
      <c r="Q411" s="276">
        <f t="shared" si="24"/>
        <v>9023.3820320000013</v>
      </c>
      <c r="R411" s="277">
        <v>443</v>
      </c>
      <c r="S411" s="282"/>
      <c r="T411" s="282"/>
      <c r="U411" s="282"/>
      <c r="V411" s="282"/>
      <c r="W411" s="279">
        <f t="shared" si="25"/>
        <v>8580.3820320000013</v>
      </c>
    </row>
    <row r="412" spans="1:23" s="2" customFormat="1" ht="20.100000000000001" customHeight="1">
      <c r="A412" s="42">
        <f t="shared" si="23"/>
        <v>405</v>
      </c>
      <c r="B412" s="306" t="s">
        <v>1799</v>
      </c>
      <c r="C412" s="306" t="s">
        <v>1800</v>
      </c>
      <c r="D412" s="306" t="s">
        <v>831</v>
      </c>
      <c r="E412" s="306" t="s">
        <v>1801</v>
      </c>
      <c r="F412" s="306" t="s">
        <v>288</v>
      </c>
      <c r="G412" s="275">
        <v>6699.5</v>
      </c>
      <c r="H412" s="275">
        <f t="shared" si="26"/>
        <v>512.51175000000001</v>
      </c>
      <c r="I412" s="275">
        <f t="shared" si="27"/>
        <v>1223.99865</v>
      </c>
      <c r="J412" s="275">
        <v>61</v>
      </c>
      <c r="K412" s="275">
        <v>515</v>
      </c>
      <c r="L412" s="275">
        <v>175</v>
      </c>
      <c r="M412" s="275">
        <v>739</v>
      </c>
      <c r="N412" s="275">
        <v>588</v>
      </c>
      <c r="O412" s="275"/>
      <c r="P412" s="275"/>
      <c r="Q412" s="276">
        <f t="shared" si="24"/>
        <v>10514.010399999999</v>
      </c>
      <c r="R412" s="277">
        <v>443</v>
      </c>
      <c r="S412" s="282"/>
      <c r="T412" s="282"/>
      <c r="U412" s="282"/>
      <c r="V412" s="282"/>
      <c r="W412" s="279">
        <f t="shared" si="25"/>
        <v>10071.010399999999</v>
      </c>
    </row>
    <row r="413" spans="1:23" s="2" customFormat="1" ht="20.100000000000001" customHeight="1">
      <c r="A413" s="42">
        <f t="shared" si="23"/>
        <v>406</v>
      </c>
      <c r="B413" s="306" t="s">
        <v>1802</v>
      </c>
      <c r="C413" s="306" t="s">
        <v>258</v>
      </c>
      <c r="D413" s="306" t="s">
        <v>831</v>
      </c>
      <c r="E413" s="306" t="s">
        <v>1803</v>
      </c>
      <c r="F413" s="306" t="s">
        <v>237</v>
      </c>
      <c r="G413" s="275">
        <v>7846.14</v>
      </c>
      <c r="H413" s="275">
        <f t="shared" si="26"/>
        <v>600.22971000000007</v>
      </c>
      <c r="I413" s="275">
        <f t="shared" si="27"/>
        <v>1433.4897780000001</v>
      </c>
      <c r="J413" s="275">
        <v>61</v>
      </c>
      <c r="K413" s="275">
        <v>515</v>
      </c>
      <c r="L413" s="275">
        <v>175</v>
      </c>
      <c r="M413" s="275">
        <v>739</v>
      </c>
      <c r="N413" s="275">
        <v>588</v>
      </c>
      <c r="O413" s="275"/>
      <c r="P413" s="275"/>
      <c r="Q413" s="276">
        <f t="shared" si="24"/>
        <v>11957.859488000002</v>
      </c>
      <c r="R413" s="277">
        <v>443</v>
      </c>
      <c r="S413" s="282"/>
      <c r="T413" s="282"/>
      <c r="U413" s="282"/>
      <c r="V413" s="282"/>
      <c r="W413" s="279">
        <f t="shared" si="25"/>
        <v>11514.859488000002</v>
      </c>
    </row>
    <row r="414" spans="1:23" s="2" customFormat="1" ht="20.100000000000001" customHeight="1">
      <c r="A414" s="42">
        <f t="shared" si="23"/>
        <v>407</v>
      </c>
      <c r="B414" s="306" t="s">
        <v>1804</v>
      </c>
      <c r="C414" s="306" t="s">
        <v>1729</v>
      </c>
      <c r="D414" s="306" t="s">
        <v>831</v>
      </c>
      <c r="E414" s="306" t="s">
        <v>1805</v>
      </c>
      <c r="F414" s="306" t="s">
        <v>264</v>
      </c>
      <c r="G414" s="275">
        <v>6240</v>
      </c>
      <c r="H414" s="275">
        <f t="shared" si="26"/>
        <v>477.36</v>
      </c>
      <c r="I414" s="275">
        <f t="shared" si="27"/>
        <v>1140.048</v>
      </c>
      <c r="J414" s="275">
        <v>61</v>
      </c>
      <c r="K414" s="275">
        <v>515</v>
      </c>
      <c r="L414" s="275">
        <v>175</v>
      </c>
      <c r="M414" s="275">
        <v>739</v>
      </c>
      <c r="N414" s="275">
        <v>588</v>
      </c>
      <c r="O414" s="275"/>
      <c r="P414" s="275"/>
      <c r="Q414" s="276">
        <f t="shared" si="24"/>
        <v>9935.4079999999994</v>
      </c>
      <c r="R414" s="277">
        <v>443</v>
      </c>
      <c r="S414" s="282"/>
      <c r="T414" s="282"/>
      <c r="U414" s="282"/>
      <c r="V414" s="282"/>
      <c r="W414" s="279">
        <f t="shared" si="25"/>
        <v>9492.4079999999994</v>
      </c>
    </row>
    <row r="415" spans="1:23" s="2" customFormat="1" ht="20.100000000000001" customHeight="1">
      <c r="A415" s="42">
        <f t="shared" si="23"/>
        <v>408</v>
      </c>
      <c r="B415" s="306" t="s">
        <v>1806</v>
      </c>
      <c r="C415" s="306" t="s">
        <v>1807</v>
      </c>
      <c r="D415" s="306" t="s">
        <v>831</v>
      </c>
      <c r="E415" s="306" t="s">
        <v>1808</v>
      </c>
      <c r="F415" s="306" t="s">
        <v>237</v>
      </c>
      <c r="G415" s="275">
        <v>8220</v>
      </c>
      <c r="H415" s="275">
        <f t="shared" si="26"/>
        <v>628.83000000000004</v>
      </c>
      <c r="I415" s="275">
        <f t="shared" si="27"/>
        <v>1501.7940000000001</v>
      </c>
      <c r="J415" s="275">
        <v>61</v>
      </c>
      <c r="K415" s="275">
        <v>515</v>
      </c>
      <c r="L415" s="275">
        <v>175</v>
      </c>
      <c r="M415" s="275">
        <v>739</v>
      </c>
      <c r="N415" s="275">
        <v>588</v>
      </c>
      <c r="O415" s="275"/>
      <c r="P415" s="275"/>
      <c r="Q415" s="276">
        <f t="shared" si="24"/>
        <v>12428.624</v>
      </c>
      <c r="R415" s="277">
        <v>443</v>
      </c>
      <c r="S415" s="282"/>
      <c r="T415" s="282"/>
      <c r="U415" s="282"/>
      <c r="V415" s="282"/>
      <c r="W415" s="279">
        <f t="shared" si="25"/>
        <v>11985.624</v>
      </c>
    </row>
    <row r="416" spans="1:23" s="2" customFormat="1" ht="20.100000000000001" customHeight="1">
      <c r="A416" s="42">
        <f t="shared" si="23"/>
        <v>409</v>
      </c>
      <c r="B416" s="306" t="s">
        <v>536</v>
      </c>
      <c r="C416" s="306" t="s">
        <v>1026</v>
      </c>
      <c r="D416" s="306" t="s">
        <v>831</v>
      </c>
      <c r="E416" s="306" t="s">
        <v>1809</v>
      </c>
      <c r="F416" s="306" t="s">
        <v>288</v>
      </c>
      <c r="G416" s="275">
        <v>2679.5</v>
      </c>
      <c r="H416" s="275">
        <f t="shared" si="26"/>
        <v>204.98175000000001</v>
      </c>
      <c r="I416" s="275">
        <f t="shared" si="27"/>
        <v>489.54464999999999</v>
      </c>
      <c r="J416" s="275">
        <v>61</v>
      </c>
      <c r="K416" s="275">
        <v>515</v>
      </c>
      <c r="L416" s="275">
        <v>175</v>
      </c>
      <c r="M416" s="275">
        <v>739</v>
      </c>
      <c r="N416" s="275">
        <v>588</v>
      </c>
      <c r="O416" s="275"/>
      <c r="P416" s="275"/>
      <c r="Q416" s="276">
        <f t="shared" si="24"/>
        <v>5452.0263999999997</v>
      </c>
      <c r="R416" s="277">
        <v>443</v>
      </c>
      <c r="S416" s="282"/>
      <c r="T416" s="282"/>
      <c r="U416" s="282"/>
      <c r="V416" s="282"/>
      <c r="W416" s="279">
        <f t="shared" si="25"/>
        <v>5009.0263999999997</v>
      </c>
    </row>
    <row r="417" spans="1:23" s="2" customFormat="1" ht="20.100000000000001" customHeight="1">
      <c r="A417" s="42">
        <f t="shared" si="23"/>
        <v>410</v>
      </c>
      <c r="B417" s="306" t="s">
        <v>1810</v>
      </c>
      <c r="C417" s="306" t="s">
        <v>1020</v>
      </c>
      <c r="D417" s="306" t="s">
        <v>831</v>
      </c>
      <c r="E417" s="306" t="s">
        <v>1811</v>
      </c>
      <c r="F417" s="306" t="s">
        <v>281</v>
      </c>
      <c r="G417" s="275">
        <v>7330</v>
      </c>
      <c r="H417" s="275">
        <f t="shared" si="26"/>
        <v>560.745</v>
      </c>
      <c r="I417" s="275">
        <f t="shared" si="27"/>
        <v>1339.191</v>
      </c>
      <c r="J417" s="275">
        <v>61</v>
      </c>
      <c r="K417" s="275">
        <v>515</v>
      </c>
      <c r="L417" s="275">
        <v>175</v>
      </c>
      <c r="M417" s="275">
        <v>739</v>
      </c>
      <c r="N417" s="275">
        <v>588</v>
      </c>
      <c r="O417" s="275"/>
      <c r="P417" s="275"/>
      <c r="Q417" s="276">
        <f t="shared" si="24"/>
        <v>11307.936</v>
      </c>
      <c r="R417" s="277">
        <v>443</v>
      </c>
      <c r="S417" s="282"/>
      <c r="T417" s="282"/>
      <c r="U417" s="282"/>
      <c r="V417" s="282"/>
      <c r="W417" s="279">
        <f t="shared" si="25"/>
        <v>10864.936</v>
      </c>
    </row>
    <row r="418" spans="1:23" s="2" customFormat="1" ht="20.100000000000001" customHeight="1">
      <c r="A418" s="42">
        <f t="shared" ref="A418:A481" si="28">1+A417</f>
        <v>411</v>
      </c>
      <c r="B418" s="306" t="s">
        <v>1812</v>
      </c>
      <c r="C418" s="306" t="s">
        <v>1147</v>
      </c>
      <c r="D418" s="306" t="s">
        <v>831</v>
      </c>
      <c r="E418" s="306" t="s">
        <v>1813</v>
      </c>
      <c r="F418" s="306" t="s">
        <v>260</v>
      </c>
      <c r="G418" s="275">
        <v>2724.25</v>
      </c>
      <c r="H418" s="275">
        <f t="shared" si="26"/>
        <v>208.405125</v>
      </c>
      <c r="I418" s="275">
        <f t="shared" si="27"/>
        <v>497.72047500000002</v>
      </c>
      <c r="J418" s="275">
        <v>61</v>
      </c>
      <c r="K418" s="275">
        <v>515</v>
      </c>
      <c r="L418" s="275">
        <v>175</v>
      </c>
      <c r="M418" s="275">
        <v>739</v>
      </c>
      <c r="N418" s="275">
        <v>588</v>
      </c>
      <c r="O418" s="275"/>
      <c r="P418" s="275"/>
      <c r="Q418" s="276">
        <f t="shared" si="24"/>
        <v>5508.3756000000003</v>
      </c>
      <c r="R418" s="277">
        <v>443</v>
      </c>
      <c r="S418" s="282"/>
      <c r="T418" s="282"/>
      <c r="U418" s="282"/>
      <c r="V418" s="282"/>
      <c r="W418" s="279">
        <f t="shared" si="25"/>
        <v>5065.3756000000003</v>
      </c>
    </row>
    <row r="419" spans="1:23" s="2" customFormat="1" ht="20.100000000000001" customHeight="1">
      <c r="A419" s="42">
        <f t="shared" si="28"/>
        <v>412</v>
      </c>
      <c r="B419" s="306" t="s">
        <v>1812</v>
      </c>
      <c r="C419" s="306" t="s">
        <v>590</v>
      </c>
      <c r="D419" s="306" t="s">
        <v>831</v>
      </c>
      <c r="E419" s="306" t="s">
        <v>1814</v>
      </c>
      <c r="F419" s="306" t="s">
        <v>526</v>
      </c>
      <c r="G419" s="275">
        <v>1891.75</v>
      </c>
      <c r="H419" s="275">
        <f t="shared" si="26"/>
        <v>144.718875</v>
      </c>
      <c r="I419" s="275">
        <f t="shared" si="27"/>
        <v>345.622725</v>
      </c>
      <c r="J419" s="275">
        <v>61</v>
      </c>
      <c r="K419" s="275">
        <v>515</v>
      </c>
      <c r="L419" s="275">
        <v>175</v>
      </c>
      <c r="M419" s="275">
        <v>739</v>
      </c>
      <c r="N419" s="275">
        <v>588</v>
      </c>
      <c r="O419" s="275"/>
      <c r="P419" s="275"/>
      <c r="Q419" s="276">
        <f t="shared" si="24"/>
        <v>4460.0915999999997</v>
      </c>
      <c r="R419" s="277">
        <v>443</v>
      </c>
      <c r="S419" s="282"/>
      <c r="T419" s="282"/>
      <c r="U419" s="282"/>
      <c r="V419" s="282"/>
      <c r="W419" s="279">
        <f t="shared" si="25"/>
        <v>4017.0915999999997</v>
      </c>
    </row>
    <row r="420" spans="1:23" s="2" customFormat="1" ht="20.100000000000001" customHeight="1">
      <c r="A420" s="42">
        <f t="shared" si="28"/>
        <v>413</v>
      </c>
      <c r="B420" s="306" t="s">
        <v>1812</v>
      </c>
      <c r="C420" s="306" t="s">
        <v>733</v>
      </c>
      <c r="D420" s="306" t="s">
        <v>831</v>
      </c>
      <c r="E420" s="306" t="s">
        <v>1815</v>
      </c>
      <c r="F420" s="306" t="s">
        <v>241</v>
      </c>
      <c r="G420" s="275">
        <v>8076.9</v>
      </c>
      <c r="H420" s="275">
        <f t="shared" si="26"/>
        <v>617.88284999999996</v>
      </c>
      <c r="I420" s="275">
        <f t="shared" si="27"/>
        <v>1475.6496299999999</v>
      </c>
      <c r="J420" s="275">
        <v>61</v>
      </c>
      <c r="K420" s="275">
        <v>515</v>
      </c>
      <c r="L420" s="275">
        <v>175</v>
      </c>
      <c r="M420" s="275">
        <v>739</v>
      </c>
      <c r="N420" s="275">
        <v>588</v>
      </c>
      <c r="O420" s="275"/>
      <c r="P420" s="275"/>
      <c r="Q420" s="276">
        <f t="shared" si="24"/>
        <v>12248.432479999999</v>
      </c>
      <c r="R420" s="277">
        <v>443</v>
      </c>
      <c r="S420" s="282"/>
      <c r="T420" s="282"/>
      <c r="U420" s="282"/>
      <c r="V420" s="282"/>
      <c r="W420" s="279">
        <f t="shared" si="25"/>
        <v>11805.432479999999</v>
      </c>
    </row>
    <row r="421" spans="1:23" s="2" customFormat="1" ht="20.100000000000001" customHeight="1">
      <c r="A421" s="42">
        <f t="shared" si="28"/>
        <v>414</v>
      </c>
      <c r="B421" s="306" t="s">
        <v>1812</v>
      </c>
      <c r="C421" s="306" t="s">
        <v>1199</v>
      </c>
      <c r="D421" s="306" t="s">
        <v>831</v>
      </c>
      <c r="E421" s="306" t="s">
        <v>1816</v>
      </c>
      <c r="F421" s="306" t="s">
        <v>241</v>
      </c>
      <c r="G421" s="275">
        <v>9601.52</v>
      </c>
      <c r="H421" s="275">
        <f t="shared" si="26"/>
        <v>734.51628000000005</v>
      </c>
      <c r="I421" s="275">
        <f t="shared" si="27"/>
        <v>1754.1977040000002</v>
      </c>
      <c r="J421" s="275">
        <v>61</v>
      </c>
      <c r="K421" s="275">
        <v>515</v>
      </c>
      <c r="L421" s="275">
        <v>175</v>
      </c>
      <c r="M421" s="275">
        <v>739</v>
      </c>
      <c r="N421" s="275">
        <v>588</v>
      </c>
      <c r="O421" s="275"/>
      <c r="P421" s="275"/>
      <c r="Q421" s="276">
        <f t="shared" si="24"/>
        <v>14168.233984</v>
      </c>
      <c r="R421" s="277">
        <v>443</v>
      </c>
      <c r="S421" s="282"/>
      <c r="T421" s="282"/>
      <c r="U421" s="282"/>
      <c r="V421" s="282"/>
      <c r="W421" s="279">
        <f t="shared" si="25"/>
        <v>13725.233984</v>
      </c>
    </row>
    <row r="422" spans="1:23" s="2" customFormat="1" ht="20.100000000000001" customHeight="1">
      <c r="A422" s="42">
        <f t="shared" si="28"/>
        <v>415</v>
      </c>
      <c r="B422" s="306" t="s">
        <v>1812</v>
      </c>
      <c r="C422" s="306" t="s">
        <v>1627</v>
      </c>
      <c r="D422" s="306" t="s">
        <v>831</v>
      </c>
      <c r="E422" s="306" t="s">
        <v>1817</v>
      </c>
      <c r="F422" s="306" t="s">
        <v>292</v>
      </c>
      <c r="G422" s="275">
        <v>5487.5</v>
      </c>
      <c r="H422" s="275">
        <f t="shared" si="26"/>
        <v>419.79374999999999</v>
      </c>
      <c r="I422" s="275">
        <f t="shared" si="27"/>
        <v>1002.56625</v>
      </c>
      <c r="J422" s="275">
        <v>61</v>
      </c>
      <c r="K422" s="275">
        <v>515</v>
      </c>
      <c r="L422" s="275">
        <v>175</v>
      </c>
      <c r="M422" s="275">
        <v>739</v>
      </c>
      <c r="N422" s="275">
        <v>588</v>
      </c>
      <c r="O422" s="275"/>
      <c r="P422" s="275"/>
      <c r="Q422" s="276">
        <f t="shared" si="24"/>
        <v>8987.86</v>
      </c>
      <c r="R422" s="277">
        <v>443</v>
      </c>
      <c r="S422" s="282"/>
      <c r="T422" s="282"/>
      <c r="U422" s="282"/>
      <c r="V422" s="282"/>
      <c r="W422" s="279">
        <f t="shared" si="25"/>
        <v>8544.86</v>
      </c>
    </row>
    <row r="423" spans="1:23" s="2" customFormat="1" ht="20.100000000000001" customHeight="1">
      <c r="A423" s="42">
        <f t="shared" si="28"/>
        <v>416</v>
      </c>
      <c r="B423" s="306" t="s">
        <v>1812</v>
      </c>
      <c r="C423" s="306" t="s">
        <v>951</v>
      </c>
      <c r="D423" s="306" t="s">
        <v>831</v>
      </c>
      <c r="E423" s="306" t="s">
        <v>1818</v>
      </c>
      <c r="F423" s="306" t="s">
        <v>260</v>
      </c>
      <c r="G423" s="275">
        <v>8430</v>
      </c>
      <c r="H423" s="275">
        <f t="shared" si="26"/>
        <v>644.89499999999998</v>
      </c>
      <c r="I423" s="275">
        <f t="shared" si="27"/>
        <v>1540.1610000000001</v>
      </c>
      <c r="J423" s="275">
        <v>61</v>
      </c>
      <c r="K423" s="275">
        <v>515</v>
      </c>
      <c r="L423" s="275">
        <v>175</v>
      </c>
      <c r="M423" s="275">
        <v>739</v>
      </c>
      <c r="N423" s="275">
        <v>588</v>
      </c>
      <c r="O423" s="275"/>
      <c r="P423" s="275"/>
      <c r="Q423" s="276">
        <f t="shared" si="24"/>
        <v>12693.056</v>
      </c>
      <c r="R423" s="277">
        <v>443</v>
      </c>
      <c r="S423" s="282"/>
      <c r="T423" s="282"/>
      <c r="U423" s="282"/>
      <c r="V423" s="282"/>
      <c r="W423" s="279">
        <f t="shared" si="25"/>
        <v>12250.056</v>
      </c>
    </row>
    <row r="424" spans="1:23" s="2" customFormat="1" ht="20.100000000000001" customHeight="1">
      <c r="A424" s="42">
        <f t="shared" si="28"/>
        <v>417</v>
      </c>
      <c r="B424" s="306" t="s">
        <v>1812</v>
      </c>
      <c r="C424" s="306" t="s">
        <v>1819</v>
      </c>
      <c r="D424" s="306" t="s">
        <v>831</v>
      </c>
      <c r="E424" s="306" t="s">
        <v>1820</v>
      </c>
      <c r="F424" s="306" t="s">
        <v>264</v>
      </c>
      <c r="G424" s="275">
        <v>7846.14</v>
      </c>
      <c r="H424" s="275">
        <f t="shared" si="26"/>
        <v>600.22971000000007</v>
      </c>
      <c r="I424" s="275">
        <f t="shared" si="27"/>
        <v>1433.4897780000001</v>
      </c>
      <c r="J424" s="275">
        <v>61</v>
      </c>
      <c r="K424" s="275">
        <v>515</v>
      </c>
      <c r="L424" s="275">
        <v>175</v>
      </c>
      <c r="M424" s="275">
        <v>739</v>
      </c>
      <c r="N424" s="275">
        <v>588</v>
      </c>
      <c r="O424" s="275"/>
      <c r="P424" s="275"/>
      <c r="Q424" s="276">
        <f t="shared" si="24"/>
        <v>11957.859488000002</v>
      </c>
      <c r="R424" s="277">
        <v>443</v>
      </c>
      <c r="S424" s="282"/>
      <c r="T424" s="282"/>
      <c r="U424" s="282"/>
      <c r="V424" s="282"/>
      <c r="W424" s="279">
        <f t="shared" si="25"/>
        <v>11514.859488000002</v>
      </c>
    </row>
    <row r="425" spans="1:23" s="2" customFormat="1" ht="20.100000000000001" customHeight="1">
      <c r="A425" s="42">
        <f t="shared" si="28"/>
        <v>418</v>
      </c>
      <c r="B425" s="306" t="s">
        <v>1812</v>
      </c>
      <c r="C425" s="306" t="s">
        <v>1821</v>
      </c>
      <c r="D425" s="306" t="s">
        <v>831</v>
      </c>
      <c r="E425" s="306" t="s">
        <v>1822</v>
      </c>
      <c r="F425" s="306" t="s">
        <v>260</v>
      </c>
      <c r="G425" s="275">
        <v>7501.15</v>
      </c>
      <c r="H425" s="275">
        <f t="shared" si="26"/>
        <v>573.83797499999991</v>
      </c>
      <c r="I425" s="275">
        <f t="shared" si="27"/>
        <v>1370.4601049999999</v>
      </c>
      <c r="J425" s="275">
        <v>61</v>
      </c>
      <c r="K425" s="275">
        <v>515</v>
      </c>
      <c r="L425" s="275">
        <v>175</v>
      </c>
      <c r="M425" s="275">
        <v>739</v>
      </c>
      <c r="N425" s="275">
        <v>588</v>
      </c>
      <c r="O425" s="275"/>
      <c r="P425" s="275"/>
      <c r="Q425" s="276">
        <f t="shared" si="24"/>
        <v>11523.44808</v>
      </c>
      <c r="R425" s="277">
        <v>443</v>
      </c>
      <c r="S425" s="282"/>
      <c r="T425" s="282"/>
      <c r="U425" s="282"/>
      <c r="V425" s="282"/>
      <c r="W425" s="279">
        <f t="shared" si="25"/>
        <v>11080.44808</v>
      </c>
    </row>
    <row r="426" spans="1:23" s="2" customFormat="1" ht="20.100000000000001" customHeight="1">
      <c r="A426" s="42">
        <f t="shared" si="28"/>
        <v>419</v>
      </c>
      <c r="B426" s="306" t="s">
        <v>1823</v>
      </c>
      <c r="C426" s="306" t="s">
        <v>1264</v>
      </c>
      <c r="D426" s="306" t="s">
        <v>831</v>
      </c>
      <c r="E426" s="306" t="s">
        <v>1824</v>
      </c>
      <c r="F426" s="306" t="s">
        <v>260</v>
      </c>
      <c r="G426" s="275">
        <v>7740</v>
      </c>
      <c r="H426" s="275">
        <f t="shared" si="26"/>
        <v>592.11</v>
      </c>
      <c r="I426" s="275">
        <f t="shared" si="27"/>
        <v>1414.098</v>
      </c>
      <c r="J426" s="275">
        <v>61</v>
      </c>
      <c r="K426" s="275">
        <v>515</v>
      </c>
      <c r="L426" s="275">
        <v>175</v>
      </c>
      <c r="M426" s="275">
        <v>739</v>
      </c>
      <c r="N426" s="275">
        <v>588</v>
      </c>
      <c r="O426" s="275"/>
      <c r="P426" s="275"/>
      <c r="Q426" s="276">
        <f t="shared" si="24"/>
        <v>11824.208000000001</v>
      </c>
      <c r="R426" s="277">
        <v>443</v>
      </c>
      <c r="S426" s="282"/>
      <c r="T426" s="282"/>
      <c r="U426" s="282"/>
      <c r="V426" s="282"/>
      <c r="W426" s="279">
        <f t="shared" si="25"/>
        <v>11381.208000000001</v>
      </c>
    </row>
    <row r="427" spans="1:23" s="2" customFormat="1" ht="20.100000000000001" customHeight="1">
      <c r="A427" s="42">
        <f t="shared" si="28"/>
        <v>420</v>
      </c>
      <c r="B427" s="306" t="s">
        <v>1825</v>
      </c>
      <c r="C427" s="306" t="s">
        <v>422</v>
      </c>
      <c r="D427" s="306" t="s">
        <v>831</v>
      </c>
      <c r="E427" s="306" t="s">
        <v>1826</v>
      </c>
      <c r="F427" s="306" t="s">
        <v>237</v>
      </c>
      <c r="G427" s="275">
        <v>7846.14</v>
      </c>
      <c r="H427" s="275">
        <f t="shared" si="26"/>
        <v>600.22971000000007</v>
      </c>
      <c r="I427" s="275">
        <f t="shared" si="27"/>
        <v>1433.4897780000001</v>
      </c>
      <c r="J427" s="275">
        <v>61</v>
      </c>
      <c r="K427" s="275">
        <v>515</v>
      </c>
      <c r="L427" s="275">
        <v>175</v>
      </c>
      <c r="M427" s="275">
        <v>739</v>
      </c>
      <c r="N427" s="275">
        <v>588</v>
      </c>
      <c r="O427" s="275"/>
      <c r="P427" s="275"/>
      <c r="Q427" s="276">
        <f t="shared" ref="Q427:Q490" si="29">SUM(G427:P427)</f>
        <v>11957.859488000002</v>
      </c>
      <c r="R427" s="277">
        <v>443</v>
      </c>
      <c r="S427" s="282"/>
      <c r="T427" s="282"/>
      <c r="U427" s="282"/>
      <c r="V427" s="282"/>
      <c r="W427" s="279">
        <f t="shared" si="25"/>
        <v>11514.859488000002</v>
      </c>
    </row>
    <row r="428" spans="1:23" s="2" customFormat="1" ht="20.100000000000001" customHeight="1">
      <c r="A428" s="42">
        <f t="shared" si="28"/>
        <v>421</v>
      </c>
      <c r="B428" s="306" t="s">
        <v>1827</v>
      </c>
      <c r="C428" s="306" t="s">
        <v>835</v>
      </c>
      <c r="D428" s="306" t="s">
        <v>831</v>
      </c>
      <c r="E428" s="306" t="s">
        <v>1828</v>
      </c>
      <c r="F428" s="306" t="s">
        <v>288</v>
      </c>
      <c r="G428" s="275">
        <v>1375</v>
      </c>
      <c r="H428" s="275">
        <f t="shared" si="26"/>
        <v>105.1875</v>
      </c>
      <c r="I428" s="275">
        <f t="shared" si="27"/>
        <v>251.21250000000001</v>
      </c>
      <c r="J428" s="275">
        <v>61</v>
      </c>
      <c r="K428" s="275">
        <v>515</v>
      </c>
      <c r="L428" s="275">
        <v>175</v>
      </c>
      <c r="M428" s="275">
        <v>739</v>
      </c>
      <c r="N428" s="275">
        <v>588</v>
      </c>
      <c r="O428" s="275"/>
      <c r="P428" s="275"/>
      <c r="Q428" s="276">
        <f t="shared" si="29"/>
        <v>3809.4</v>
      </c>
      <c r="R428" s="277">
        <v>443</v>
      </c>
      <c r="S428" s="282"/>
      <c r="T428" s="282"/>
      <c r="U428" s="282"/>
      <c r="V428" s="282"/>
      <c r="W428" s="279">
        <f t="shared" si="25"/>
        <v>3366.4</v>
      </c>
    </row>
    <row r="429" spans="1:23" s="2" customFormat="1" ht="20.100000000000001" customHeight="1">
      <c r="A429" s="42">
        <f t="shared" si="28"/>
        <v>422</v>
      </c>
      <c r="B429" s="306" t="s">
        <v>1829</v>
      </c>
      <c r="C429" s="306" t="s">
        <v>980</v>
      </c>
      <c r="D429" s="306" t="s">
        <v>831</v>
      </c>
      <c r="E429" s="306" t="s">
        <v>1830</v>
      </c>
      <c r="F429" s="306" t="s">
        <v>241</v>
      </c>
      <c r="G429" s="275">
        <v>7223</v>
      </c>
      <c r="H429" s="275">
        <f t="shared" si="26"/>
        <v>552.55949999999996</v>
      </c>
      <c r="I429" s="275">
        <f t="shared" si="27"/>
        <v>1319.6421</v>
      </c>
      <c r="J429" s="275">
        <v>61</v>
      </c>
      <c r="K429" s="275">
        <v>515</v>
      </c>
      <c r="L429" s="275">
        <v>175</v>
      </c>
      <c r="M429" s="275">
        <v>739</v>
      </c>
      <c r="N429" s="275">
        <v>588</v>
      </c>
      <c r="O429" s="275"/>
      <c r="P429" s="275"/>
      <c r="Q429" s="276">
        <f t="shared" si="29"/>
        <v>11173.2016</v>
      </c>
      <c r="R429" s="277">
        <v>443</v>
      </c>
      <c r="S429" s="282"/>
      <c r="T429" s="282"/>
      <c r="U429" s="282"/>
      <c r="V429" s="282"/>
      <c r="W429" s="279">
        <f t="shared" si="25"/>
        <v>10730.2016</v>
      </c>
    </row>
    <row r="430" spans="1:23" s="2" customFormat="1" ht="20.100000000000001" customHeight="1">
      <c r="A430" s="42">
        <f t="shared" si="28"/>
        <v>423</v>
      </c>
      <c r="B430" s="306" t="s">
        <v>1831</v>
      </c>
      <c r="C430" s="306" t="s">
        <v>1832</v>
      </c>
      <c r="D430" s="306" t="s">
        <v>831</v>
      </c>
      <c r="E430" s="306" t="s">
        <v>1833</v>
      </c>
      <c r="F430" s="306" t="s">
        <v>264</v>
      </c>
      <c r="G430" s="275">
        <v>6488</v>
      </c>
      <c r="H430" s="275">
        <f t="shared" si="26"/>
        <v>496.33199999999999</v>
      </c>
      <c r="I430" s="275">
        <f t="shared" si="27"/>
        <v>1185.3576</v>
      </c>
      <c r="J430" s="275">
        <v>61</v>
      </c>
      <c r="K430" s="275">
        <v>515</v>
      </c>
      <c r="L430" s="275">
        <v>175</v>
      </c>
      <c r="M430" s="275">
        <v>739</v>
      </c>
      <c r="N430" s="275">
        <v>588</v>
      </c>
      <c r="O430" s="275"/>
      <c r="P430" s="275"/>
      <c r="Q430" s="276">
        <f t="shared" si="29"/>
        <v>10247.689600000002</v>
      </c>
      <c r="R430" s="277">
        <v>443</v>
      </c>
      <c r="S430" s="282"/>
      <c r="T430" s="282"/>
      <c r="U430" s="282"/>
      <c r="V430" s="282"/>
      <c r="W430" s="279">
        <f t="shared" si="25"/>
        <v>9804.6896000000015</v>
      </c>
    </row>
    <row r="431" spans="1:23" s="2" customFormat="1" ht="20.100000000000001" customHeight="1">
      <c r="A431" s="42">
        <f t="shared" si="28"/>
        <v>424</v>
      </c>
      <c r="B431" s="306" t="s">
        <v>1834</v>
      </c>
      <c r="C431" s="306" t="s">
        <v>477</v>
      </c>
      <c r="D431" s="306" t="s">
        <v>831</v>
      </c>
      <c r="E431" s="306" t="s">
        <v>1835</v>
      </c>
      <c r="F431" s="306" t="s">
        <v>288</v>
      </c>
      <c r="G431" s="275">
        <v>7297.5</v>
      </c>
      <c r="H431" s="275">
        <f t="shared" si="26"/>
        <v>558.25874999999996</v>
      </c>
      <c r="I431" s="275">
        <f t="shared" si="27"/>
        <v>1333.25325</v>
      </c>
      <c r="J431" s="275">
        <v>61</v>
      </c>
      <c r="K431" s="275">
        <v>515</v>
      </c>
      <c r="L431" s="275">
        <v>175</v>
      </c>
      <c r="M431" s="275">
        <v>739</v>
      </c>
      <c r="N431" s="275">
        <v>588</v>
      </c>
      <c r="O431" s="275"/>
      <c r="P431" s="275"/>
      <c r="Q431" s="276">
        <f t="shared" si="29"/>
        <v>11267.012000000001</v>
      </c>
      <c r="R431" s="277">
        <v>443</v>
      </c>
      <c r="S431" s="282"/>
      <c r="T431" s="282"/>
      <c r="U431" s="282"/>
      <c r="V431" s="282"/>
      <c r="W431" s="279">
        <f t="shared" ref="W431:W494" si="30">+Q431-R431</f>
        <v>10824.012000000001</v>
      </c>
    </row>
    <row r="432" spans="1:23" s="2" customFormat="1" ht="20.100000000000001" customHeight="1">
      <c r="A432" s="42">
        <f t="shared" si="28"/>
        <v>425</v>
      </c>
      <c r="B432" s="306" t="s">
        <v>1836</v>
      </c>
      <c r="C432" s="306" t="s">
        <v>1837</v>
      </c>
      <c r="D432" s="306" t="s">
        <v>831</v>
      </c>
      <c r="E432" s="306" t="s">
        <v>1838</v>
      </c>
      <c r="F432" s="306" t="s">
        <v>260</v>
      </c>
      <c r="G432" s="275">
        <v>7946.14</v>
      </c>
      <c r="H432" s="275">
        <f t="shared" si="26"/>
        <v>607.87971000000005</v>
      </c>
      <c r="I432" s="275">
        <f t="shared" si="27"/>
        <v>1451.7597780000001</v>
      </c>
      <c r="J432" s="275">
        <v>61</v>
      </c>
      <c r="K432" s="275">
        <v>515</v>
      </c>
      <c r="L432" s="275">
        <v>175</v>
      </c>
      <c r="M432" s="275">
        <v>739</v>
      </c>
      <c r="N432" s="275">
        <v>588</v>
      </c>
      <c r="O432" s="275"/>
      <c r="P432" s="275"/>
      <c r="Q432" s="276">
        <f t="shared" si="29"/>
        <v>12083.779488</v>
      </c>
      <c r="R432" s="277">
        <v>443</v>
      </c>
      <c r="S432" s="282"/>
      <c r="T432" s="282"/>
      <c r="U432" s="282"/>
      <c r="V432" s="282"/>
      <c r="W432" s="279">
        <f t="shared" si="30"/>
        <v>11640.779488</v>
      </c>
    </row>
    <row r="433" spans="1:23" s="2" customFormat="1" ht="20.100000000000001" customHeight="1">
      <c r="A433" s="42">
        <f t="shared" si="28"/>
        <v>426</v>
      </c>
      <c r="B433" s="306" t="s">
        <v>1839</v>
      </c>
      <c r="C433" s="306" t="s">
        <v>1429</v>
      </c>
      <c r="D433" s="306" t="s">
        <v>831</v>
      </c>
      <c r="E433" s="306" t="s">
        <v>1840</v>
      </c>
      <c r="F433" s="306" t="s">
        <v>288</v>
      </c>
      <c r="G433" s="275">
        <v>6129.5</v>
      </c>
      <c r="H433" s="275">
        <f t="shared" si="26"/>
        <v>468.90674999999999</v>
      </c>
      <c r="I433" s="275">
        <f t="shared" si="27"/>
        <v>1119.8596500000001</v>
      </c>
      <c r="J433" s="275">
        <v>61</v>
      </c>
      <c r="K433" s="275">
        <v>515</v>
      </c>
      <c r="L433" s="275">
        <v>175</v>
      </c>
      <c r="M433" s="275">
        <v>739</v>
      </c>
      <c r="N433" s="275">
        <v>588</v>
      </c>
      <c r="O433" s="275"/>
      <c r="P433" s="275"/>
      <c r="Q433" s="276">
        <f t="shared" si="29"/>
        <v>9796.2664000000004</v>
      </c>
      <c r="R433" s="277">
        <v>443</v>
      </c>
      <c r="S433" s="282"/>
      <c r="T433" s="282"/>
      <c r="U433" s="282"/>
      <c r="V433" s="282"/>
      <c r="W433" s="279">
        <f t="shared" si="30"/>
        <v>9353.2664000000004</v>
      </c>
    </row>
    <row r="434" spans="1:23" s="2" customFormat="1" ht="20.100000000000001" customHeight="1">
      <c r="A434" s="42">
        <f t="shared" si="28"/>
        <v>427</v>
      </c>
      <c r="B434" s="306" t="s">
        <v>1841</v>
      </c>
      <c r="C434" s="306" t="s">
        <v>1293</v>
      </c>
      <c r="D434" s="306" t="s">
        <v>831</v>
      </c>
      <c r="E434" s="306" t="s">
        <v>1842</v>
      </c>
      <c r="F434" s="306" t="s">
        <v>260</v>
      </c>
      <c r="G434" s="275">
        <v>8358.48</v>
      </c>
      <c r="H434" s="275">
        <f t="shared" si="26"/>
        <v>639.42372</v>
      </c>
      <c r="I434" s="275">
        <f t="shared" si="27"/>
        <v>1527.094296</v>
      </c>
      <c r="J434" s="275">
        <v>61</v>
      </c>
      <c r="K434" s="275">
        <v>515</v>
      </c>
      <c r="L434" s="275">
        <v>175</v>
      </c>
      <c r="M434" s="275">
        <v>739</v>
      </c>
      <c r="N434" s="275">
        <v>588</v>
      </c>
      <c r="O434" s="275"/>
      <c r="P434" s="275"/>
      <c r="Q434" s="276">
        <f t="shared" si="29"/>
        <v>12602.998016</v>
      </c>
      <c r="R434" s="277">
        <v>443</v>
      </c>
      <c r="S434" s="282"/>
      <c r="T434" s="282"/>
      <c r="U434" s="282"/>
      <c r="V434" s="282"/>
      <c r="W434" s="279">
        <f t="shared" si="30"/>
        <v>12159.998016</v>
      </c>
    </row>
    <row r="435" spans="1:23" s="2" customFormat="1" ht="20.100000000000001" customHeight="1">
      <c r="A435" s="42">
        <f t="shared" si="28"/>
        <v>428</v>
      </c>
      <c r="B435" s="306" t="s">
        <v>1274</v>
      </c>
      <c r="C435" s="306" t="s">
        <v>799</v>
      </c>
      <c r="D435" s="306" t="s">
        <v>831</v>
      </c>
      <c r="E435" s="306" t="s">
        <v>1843</v>
      </c>
      <c r="F435" s="306" t="s">
        <v>264</v>
      </c>
      <c r="G435" s="275">
        <v>5460</v>
      </c>
      <c r="H435" s="275">
        <f t="shared" si="26"/>
        <v>417.69</v>
      </c>
      <c r="I435" s="275">
        <f t="shared" si="27"/>
        <v>997.54200000000003</v>
      </c>
      <c r="J435" s="275">
        <v>61</v>
      </c>
      <c r="K435" s="275">
        <v>515</v>
      </c>
      <c r="L435" s="275">
        <v>175</v>
      </c>
      <c r="M435" s="275">
        <v>739</v>
      </c>
      <c r="N435" s="275">
        <v>588</v>
      </c>
      <c r="O435" s="275"/>
      <c r="P435" s="275"/>
      <c r="Q435" s="276">
        <f t="shared" si="29"/>
        <v>8953.232</v>
      </c>
      <c r="R435" s="277">
        <v>443</v>
      </c>
      <c r="S435" s="282"/>
      <c r="T435" s="282"/>
      <c r="U435" s="282"/>
      <c r="V435" s="282"/>
      <c r="W435" s="279">
        <f t="shared" si="30"/>
        <v>8510.232</v>
      </c>
    </row>
    <row r="436" spans="1:23" s="2" customFormat="1" ht="20.100000000000001" customHeight="1">
      <c r="A436" s="42">
        <f t="shared" si="28"/>
        <v>429</v>
      </c>
      <c r="B436" s="306" t="s">
        <v>1844</v>
      </c>
      <c r="C436" s="306" t="s">
        <v>1845</v>
      </c>
      <c r="D436" s="306" t="s">
        <v>831</v>
      </c>
      <c r="E436" s="306" t="s">
        <v>1846</v>
      </c>
      <c r="F436" s="306" t="s">
        <v>288</v>
      </c>
      <c r="G436" s="275">
        <v>5519</v>
      </c>
      <c r="H436" s="275">
        <f t="shared" si="26"/>
        <v>422.20350000000002</v>
      </c>
      <c r="I436" s="275">
        <f t="shared" si="27"/>
        <v>1008.3213</v>
      </c>
      <c r="J436" s="275">
        <v>61</v>
      </c>
      <c r="K436" s="275">
        <v>515</v>
      </c>
      <c r="L436" s="275">
        <v>175</v>
      </c>
      <c r="M436" s="275">
        <v>739</v>
      </c>
      <c r="N436" s="275">
        <v>588</v>
      </c>
      <c r="O436" s="275"/>
      <c r="P436" s="275"/>
      <c r="Q436" s="276">
        <f t="shared" si="29"/>
        <v>9027.5247999999992</v>
      </c>
      <c r="R436" s="277">
        <v>443</v>
      </c>
      <c r="S436" s="282"/>
      <c r="T436" s="282"/>
      <c r="U436" s="282"/>
      <c r="V436" s="282"/>
      <c r="W436" s="279">
        <f t="shared" si="30"/>
        <v>8584.5247999999992</v>
      </c>
    </row>
    <row r="437" spans="1:23" s="2" customFormat="1" ht="20.100000000000001" customHeight="1">
      <c r="A437" s="42">
        <f t="shared" si="28"/>
        <v>430</v>
      </c>
      <c r="B437" s="306" t="s">
        <v>1847</v>
      </c>
      <c r="C437" s="306" t="s">
        <v>329</v>
      </c>
      <c r="D437" s="306" t="s">
        <v>831</v>
      </c>
      <c r="E437" s="306" t="s">
        <v>1848</v>
      </c>
      <c r="F437" s="306" t="s">
        <v>292</v>
      </c>
      <c r="G437" s="275">
        <v>7060.02</v>
      </c>
      <c r="H437" s="275">
        <f t="shared" si="26"/>
        <v>540.09153000000003</v>
      </c>
      <c r="I437" s="275">
        <f t="shared" si="27"/>
        <v>1289.8656540000002</v>
      </c>
      <c r="J437" s="275">
        <v>61</v>
      </c>
      <c r="K437" s="275">
        <v>515</v>
      </c>
      <c r="L437" s="275">
        <v>175</v>
      </c>
      <c r="M437" s="275">
        <v>739</v>
      </c>
      <c r="N437" s="275">
        <v>588</v>
      </c>
      <c r="O437" s="275"/>
      <c r="P437" s="275"/>
      <c r="Q437" s="276">
        <f t="shared" si="29"/>
        <v>10967.977183999999</v>
      </c>
      <c r="R437" s="277">
        <v>443</v>
      </c>
      <c r="S437" s="282"/>
      <c r="T437" s="282"/>
      <c r="U437" s="282"/>
      <c r="V437" s="282"/>
      <c r="W437" s="279">
        <f t="shared" si="30"/>
        <v>10524.977183999999</v>
      </c>
    </row>
    <row r="438" spans="1:23" s="2" customFormat="1" ht="20.100000000000001" customHeight="1">
      <c r="A438" s="42">
        <f t="shared" si="28"/>
        <v>431</v>
      </c>
      <c r="B438" s="306" t="s">
        <v>1849</v>
      </c>
      <c r="C438" s="306" t="s">
        <v>983</v>
      </c>
      <c r="D438" s="306" t="s">
        <v>831</v>
      </c>
      <c r="E438" s="306" t="s">
        <v>1850</v>
      </c>
      <c r="F438" s="306" t="s">
        <v>288</v>
      </c>
      <c r="G438" s="275">
        <v>7150.5</v>
      </c>
      <c r="H438" s="275">
        <f t="shared" si="26"/>
        <v>547.01324999999997</v>
      </c>
      <c r="I438" s="275">
        <f t="shared" si="27"/>
        <v>1306.39635</v>
      </c>
      <c r="J438" s="275">
        <v>61</v>
      </c>
      <c r="K438" s="275">
        <v>515</v>
      </c>
      <c r="L438" s="275">
        <v>175</v>
      </c>
      <c r="M438" s="275">
        <v>739</v>
      </c>
      <c r="N438" s="275">
        <v>588</v>
      </c>
      <c r="O438" s="275"/>
      <c r="P438" s="275"/>
      <c r="Q438" s="276">
        <f t="shared" si="29"/>
        <v>11081.909599999999</v>
      </c>
      <c r="R438" s="277">
        <v>443</v>
      </c>
      <c r="S438" s="282"/>
      <c r="T438" s="282"/>
      <c r="U438" s="282"/>
      <c r="V438" s="282"/>
      <c r="W438" s="279">
        <f t="shared" si="30"/>
        <v>10638.909599999999</v>
      </c>
    </row>
    <row r="439" spans="1:23" s="2" customFormat="1" ht="20.100000000000001" customHeight="1">
      <c r="A439" s="42">
        <f t="shared" si="28"/>
        <v>432</v>
      </c>
      <c r="B439" s="306" t="s">
        <v>1851</v>
      </c>
      <c r="C439" s="306" t="s">
        <v>1852</v>
      </c>
      <c r="D439" s="306" t="s">
        <v>831</v>
      </c>
      <c r="E439" s="306" t="s">
        <v>1853</v>
      </c>
      <c r="F439" s="306" t="s">
        <v>237</v>
      </c>
      <c r="G439" s="275">
        <v>12355.38</v>
      </c>
      <c r="H439" s="275">
        <f t="shared" si="26"/>
        <v>945.18656999999996</v>
      </c>
      <c r="I439" s="275">
        <f t="shared" si="27"/>
        <v>2257.3279259999999</v>
      </c>
      <c r="J439" s="275">
        <v>61</v>
      </c>
      <c r="K439" s="275">
        <v>515</v>
      </c>
      <c r="L439" s="275">
        <v>175</v>
      </c>
      <c r="M439" s="275">
        <v>739</v>
      </c>
      <c r="N439" s="275">
        <v>588</v>
      </c>
      <c r="O439" s="275"/>
      <c r="P439" s="275"/>
      <c r="Q439" s="276">
        <f t="shared" si="29"/>
        <v>17635.894496000001</v>
      </c>
      <c r="R439" s="277">
        <v>443</v>
      </c>
      <c r="S439" s="282"/>
      <c r="T439" s="282"/>
      <c r="U439" s="282"/>
      <c r="V439" s="282"/>
      <c r="W439" s="279">
        <f t="shared" si="30"/>
        <v>17192.894496000001</v>
      </c>
    </row>
    <row r="440" spans="1:23" s="2" customFormat="1" ht="20.100000000000001" customHeight="1">
      <c r="A440" s="42">
        <f t="shared" si="28"/>
        <v>433</v>
      </c>
      <c r="B440" s="306" t="s">
        <v>1854</v>
      </c>
      <c r="C440" s="306" t="s">
        <v>343</v>
      </c>
      <c r="D440" s="306" t="s">
        <v>831</v>
      </c>
      <c r="E440" s="306" t="s">
        <v>1855</v>
      </c>
      <c r="F440" s="306" t="s">
        <v>327</v>
      </c>
      <c r="G440" s="275">
        <v>7012.63</v>
      </c>
      <c r="H440" s="275">
        <f t="shared" si="26"/>
        <v>536.46619499999997</v>
      </c>
      <c r="I440" s="275">
        <f t="shared" si="27"/>
        <v>1281.2075010000001</v>
      </c>
      <c r="J440" s="275">
        <v>61</v>
      </c>
      <c r="K440" s="275">
        <v>515</v>
      </c>
      <c r="L440" s="275">
        <v>175</v>
      </c>
      <c r="M440" s="275">
        <v>739</v>
      </c>
      <c r="N440" s="275">
        <v>588</v>
      </c>
      <c r="O440" s="275"/>
      <c r="P440" s="275"/>
      <c r="Q440" s="276">
        <f t="shared" si="29"/>
        <v>10908.303696000001</v>
      </c>
      <c r="R440" s="277">
        <v>443</v>
      </c>
      <c r="S440" s="282"/>
      <c r="T440" s="282"/>
      <c r="U440" s="282"/>
      <c r="V440" s="282"/>
      <c r="W440" s="279">
        <f t="shared" si="30"/>
        <v>10465.303696000001</v>
      </c>
    </row>
    <row r="441" spans="1:23" s="2" customFormat="1" ht="20.100000000000001" customHeight="1">
      <c r="A441" s="42">
        <f t="shared" si="28"/>
        <v>434</v>
      </c>
      <c r="B441" s="306" t="s">
        <v>1856</v>
      </c>
      <c r="C441" s="306" t="s">
        <v>528</v>
      </c>
      <c r="D441" s="306" t="s">
        <v>831</v>
      </c>
      <c r="E441" s="306" t="s">
        <v>1857</v>
      </c>
      <c r="F441" s="306" t="s">
        <v>241</v>
      </c>
      <c r="G441" s="275">
        <v>6969.24</v>
      </c>
      <c r="H441" s="275">
        <f t="shared" si="26"/>
        <v>533.14685999999995</v>
      </c>
      <c r="I441" s="275">
        <f t="shared" si="27"/>
        <v>1273.2801480000001</v>
      </c>
      <c r="J441" s="275">
        <v>61</v>
      </c>
      <c r="K441" s="275">
        <v>515</v>
      </c>
      <c r="L441" s="275">
        <v>175</v>
      </c>
      <c r="M441" s="275">
        <v>739</v>
      </c>
      <c r="N441" s="275">
        <v>588</v>
      </c>
      <c r="O441" s="275"/>
      <c r="P441" s="275"/>
      <c r="Q441" s="276">
        <f t="shared" si="29"/>
        <v>10853.667008</v>
      </c>
      <c r="R441" s="277">
        <v>443</v>
      </c>
      <c r="S441" s="282"/>
      <c r="T441" s="282"/>
      <c r="U441" s="282"/>
      <c r="V441" s="282"/>
      <c r="W441" s="279">
        <f t="shared" si="30"/>
        <v>10410.667008</v>
      </c>
    </row>
    <row r="442" spans="1:23" s="2" customFormat="1" ht="20.100000000000001" customHeight="1">
      <c r="A442" s="42">
        <f t="shared" si="28"/>
        <v>435</v>
      </c>
      <c r="B442" s="306" t="s">
        <v>1858</v>
      </c>
      <c r="C442" s="306" t="s">
        <v>1859</v>
      </c>
      <c r="D442" s="306" t="s">
        <v>831</v>
      </c>
      <c r="E442" s="306" t="s">
        <v>1860</v>
      </c>
      <c r="F442" s="306" t="s">
        <v>264</v>
      </c>
      <c r="G442" s="275">
        <v>6980</v>
      </c>
      <c r="H442" s="275">
        <f t="shared" si="26"/>
        <v>533.97</v>
      </c>
      <c r="I442" s="275">
        <f t="shared" si="27"/>
        <v>1275.2460000000001</v>
      </c>
      <c r="J442" s="275">
        <v>61</v>
      </c>
      <c r="K442" s="275">
        <v>515</v>
      </c>
      <c r="L442" s="275">
        <v>175</v>
      </c>
      <c r="M442" s="275">
        <v>739</v>
      </c>
      <c r="N442" s="275">
        <v>588</v>
      </c>
      <c r="O442" s="275"/>
      <c r="P442" s="275"/>
      <c r="Q442" s="276">
        <f t="shared" si="29"/>
        <v>10867.216</v>
      </c>
      <c r="R442" s="277">
        <v>443</v>
      </c>
      <c r="S442" s="282"/>
      <c r="T442" s="282"/>
      <c r="U442" s="282"/>
      <c r="V442" s="282"/>
      <c r="W442" s="279">
        <f t="shared" si="30"/>
        <v>10424.216</v>
      </c>
    </row>
    <row r="443" spans="1:23" s="2" customFormat="1" ht="20.100000000000001" customHeight="1">
      <c r="A443" s="42">
        <f t="shared" si="28"/>
        <v>436</v>
      </c>
      <c r="B443" s="306" t="s">
        <v>1858</v>
      </c>
      <c r="C443" s="306" t="s">
        <v>304</v>
      </c>
      <c r="D443" s="306" t="s">
        <v>831</v>
      </c>
      <c r="E443" s="306" t="s">
        <v>1861</v>
      </c>
      <c r="F443" s="306" t="s">
        <v>264</v>
      </c>
      <c r="G443" s="275">
        <v>8215.5</v>
      </c>
      <c r="H443" s="275">
        <f t="shared" si="26"/>
        <v>628.48574999999994</v>
      </c>
      <c r="I443" s="275">
        <f t="shared" si="27"/>
        <v>1500.9718499999999</v>
      </c>
      <c r="J443" s="275">
        <v>61</v>
      </c>
      <c r="K443" s="275">
        <v>515</v>
      </c>
      <c r="L443" s="275">
        <v>175</v>
      </c>
      <c r="M443" s="275">
        <v>739</v>
      </c>
      <c r="N443" s="275">
        <v>588</v>
      </c>
      <c r="O443" s="275"/>
      <c r="P443" s="275"/>
      <c r="Q443" s="276">
        <f t="shared" si="29"/>
        <v>12422.9576</v>
      </c>
      <c r="R443" s="277">
        <v>443</v>
      </c>
      <c r="S443" s="282"/>
      <c r="T443" s="282"/>
      <c r="U443" s="282"/>
      <c r="V443" s="282"/>
      <c r="W443" s="279">
        <f t="shared" si="30"/>
        <v>11979.9576</v>
      </c>
    </row>
    <row r="444" spans="1:23" s="2" customFormat="1" ht="20.100000000000001" customHeight="1">
      <c r="A444" s="42">
        <f t="shared" si="28"/>
        <v>437</v>
      </c>
      <c r="B444" s="306" t="s">
        <v>1862</v>
      </c>
      <c r="C444" s="306" t="s">
        <v>1863</v>
      </c>
      <c r="D444" s="306" t="s">
        <v>831</v>
      </c>
      <c r="E444" s="306" t="s">
        <v>1864</v>
      </c>
      <c r="F444" s="306" t="s">
        <v>288</v>
      </c>
      <c r="G444" s="275">
        <v>5346.25</v>
      </c>
      <c r="H444" s="275">
        <f t="shared" si="26"/>
        <v>408.98812499999997</v>
      </c>
      <c r="I444" s="275">
        <f t="shared" si="27"/>
        <v>976.75987499999997</v>
      </c>
      <c r="J444" s="275">
        <v>61</v>
      </c>
      <c r="K444" s="275">
        <v>515</v>
      </c>
      <c r="L444" s="275">
        <v>175</v>
      </c>
      <c r="M444" s="275">
        <v>739</v>
      </c>
      <c r="N444" s="275">
        <v>588</v>
      </c>
      <c r="O444" s="275"/>
      <c r="P444" s="275"/>
      <c r="Q444" s="276">
        <f t="shared" si="29"/>
        <v>8809.9979999999996</v>
      </c>
      <c r="R444" s="277">
        <v>443</v>
      </c>
      <c r="S444" s="282"/>
      <c r="T444" s="282"/>
      <c r="U444" s="282"/>
      <c r="V444" s="282"/>
      <c r="W444" s="279">
        <f t="shared" si="30"/>
        <v>8366.9979999999996</v>
      </c>
    </row>
    <row r="445" spans="1:23" s="2" customFormat="1" ht="20.100000000000001" customHeight="1">
      <c r="A445" s="42">
        <f t="shared" si="28"/>
        <v>438</v>
      </c>
      <c r="B445" s="306" t="s">
        <v>1865</v>
      </c>
      <c r="C445" s="306" t="s">
        <v>1866</v>
      </c>
      <c r="D445" s="306" t="s">
        <v>831</v>
      </c>
      <c r="E445" s="306" t="s">
        <v>1867</v>
      </c>
      <c r="F445" s="306" t="s">
        <v>264</v>
      </c>
      <c r="G445" s="275">
        <v>5800</v>
      </c>
      <c r="H445" s="275">
        <f t="shared" si="26"/>
        <v>443.7</v>
      </c>
      <c r="I445" s="275">
        <f t="shared" si="27"/>
        <v>1059.6600000000001</v>
      </c>
      <c r="J445" s="275">
        <v>61</v>
      </c>
      <c r="K445" s="275">
        <v>515</v>
      </c>
      <c r="L445" s="275">
        <v>175</v>
      </c>
      <c r="M445" s="275">
        <v>739</v>
      </c>
      <c r="N445" s="275">
        <v>588</v>
      </c>
      <c r="O445" s="275"/>
      <c r="P445" s="275"/>
      <c r="Q445" s="276">
        <f t="shared" si="29"/>
        <v>9381.36</v>
      </c>
      <c r="R445" s="277">
        <v>443</v>
      </c>
      <c r="S445" s="282"/>
      <c r="T445" s="282"/>
      <c r="U445" s="282"/>
      <c r="V445" s="282"/>
      <c r="W445" s="279">
        <f t="shared" si="30"/>
        <v>8938.36</v>
      </c>
    </row>
    <row r="446" spans="1:23" s="2" customFormat="1" ht="20.100000000000001" customHeight="1">
      <c r="A446" s="42">
        <f t="shared" si="28"/>
        <v>439</v>
      </c>
      <c r="B446" s="306" t="s">
        <v>1868</v>
      </c>
      <c r="C446" s="306" t="s">
        <v>1869</v>
      </c>
      <c r="D446" s="306" t="s">
        <v>831</v>
      </c>
      <c r="E446" s="306" t="s">
        <v>1870</v>
      </c>
      <c r="F446" s="306" t="s">
        <v>526</v>
      </c>
      <c r="G446" s="275">
        <v>7896.14</v>
      </c>
      <c r="H446" s="275">
        <f t="shared" si="26"/>
        <v>604.05471</v>
      </c>
      <c r="I446" s="275">
        <f t="shared" si="27"/>
        <v>1442.6247780000001</v>
      </c>
      <c r="J446" s="275">
        <v>61</v>
      </c>
      <c r="K446" s="275">
        <v>515</v>
      </c>
      <c r="L446" s="275">
        <v>175</v>
      </c>
      <c r="M446" s="275">
        <v>739</v>
      </c>
      <c r="N446" s="275">
        <v>588</v>
      </c>
      <c r="O446" s="275"/>
      <c r="P446" s="275"/>
      <c r="Q446" s="276">
        <f t="shared" si="29"/>
        <v>12020.819487999999</v>
      </c>
      <c r="R446" s="277">
        <v>443</v>
      </c>
      <c r="S446" s="282"/>
      <c r="T446" s="282"/>
      <c r="U446" s="282"/>
      <c r="V446" s="282"/>
      <c r="W446" s="279">
        <f t="shared" si="30"/>
        <v>11577.819487999999</v>
      </c>
    </row>
    <row r="447" spans="1:23" s="2" customFormat="1" ht="20.100000000000001" customHeight="1">
      <c r="A447" s="42">
        <f t="shared" si="28"/>
        <v>440</v>
      </c>
      <c r="B447" s="306" t="s">
        <v>1871</v>
      </c>
      <c r="C447" s="306" t="s">
        <v>980</v>
      </c>
      <c r="D447" s="306" t="s">
        <v>831</v>
      </c>
      <c r="E447" s="306" t="s">
        <v>1872</v>
      </c>
      <c r="F447" s="306" t="s">
        <v>281</v>
      </c>
      <c r="G447" s="275">
        <v>6240</v>
      </c>
      <c r="H447" s="275">
        <f t="shared" si="26"/>
        <v>477.36</v>
      </c>
      <c r="I447" s="275">
        <f t="shared" si="27"/>
        <v>1140.048</v>
      </c>
      <c r="J447" s="275">
        <v>61</v>
      </c>
      <c r="K447" s="275">
        <v>515</v>
      </c>
      <c r="L447" s="275">
        <v>175</v>
      </c>
      <c r="M447" s="275">
        <v>739</v>
      </c>
      <c r="N447" s="275">
        <v>588</v>
      </c>
      <c r="O447" s="275"/>
      <c r="P447" s="275"/>
      <c r="Q447" s="276">
        <f t="shared" si="29"/>
        <v>9935.4079999999994</v>
      </c>
      <c r="R447" s="277">
        <v>443</v>
      </c>
      <c r="S447" s="282"/>
      <c r="T447" s="282"/>
      <c r="U447" s="282"/>
      <c r="V447" s="282"/>
      <c r="W447" s="279">
        <f t="shared" si="30"/>
        <v>9492.4079999999994</v>
      </c>
    </row>
    <row r="448" spans="1:23" s="2" customFormat="1" ht="20.100000000000001" customHeight="1">
      <c r="A448" s="42">
        <f t="shared" si="28"/>
        <v>441</v>
      </c>
      <c r="B448" s="306" t="s">
        <v>1873</v>
      </c>
      <c r="C448" s="306" t="s">
        <v>422</v>
      </c>
      <c r="D448" s="306" t="s">
        <v>831</v>
      </c>
      <c r="E448" s="306" t="s">
        <v>1874</v>
      </c>
      <c r="F448" s="306" t="s">
        <v>327</v>
      </c>
      <c r="G448" s="275">
        <v>2577.38</v>
      </c>
      <c r="H448" s="275">
        <f t="shared" si="26"/>
        <v>197.16956999999999</v>
      </c>
      <c r="I448" s="275">
        <f t="shared" si="27"/>
        <v>470.88732600000003</v>
      </c>
      <c r="J448" s="275">
        <v>61</v>
      </c>
      <c r="K448" s="275">
        <v>515</v>
      </c>
      <c r="L448" s="275">
        <v>175</v>
      </c>
      <c r="M448" s="275">
        <v>739</v>
      </c>
      <c r="N448" s="275">
        <v>588</v>
      </c>
      <c r="O448" s="275"/>
      <c r="P448" s="275"/>
      <c r="Q448" s="276">
        <f t="shared" si="29"/>
        <v>5323.4368960000002</v>
      </c>
      <c r="R448" s="277">
        <v>443</v>
      </c>
      <c r="S448" s="282"/>
      <c r="T448" s="282"/>
      <c r="U448" s="282"/>
      <c r="V448" s="282"/>
      <c r="W448" s="279">
        <f t="shared" si="30"/>
        <v>4880.4368960000002</v>
      </c>
    </row>
    <row r="449" spans="1:23" s="2" customFormat="1" ht="20.100000000000001" customHeight="1">
      <c r="A449" s="42">
        <f t="shared" si="28"/>
        <v>442</v>
      </c>
      <c r="B449" s="306" t="s">
        <v>1875</v>
      </c>
      <c r="C449" s="306" t="s">
        <v>691</v>
      </c>
      <c r="D449" s="306" t="s">
        <v>831</v>
      </c>
      <c r="E449" s="306" t="s">
        <v>1876</v>
      </c>
      <c r="F449" s="306" t="s">
        <v>260</v>
      </c>
      <c r="G449" s="275">
        <v>6279.5</v>
      </c>
      <c r="H449" s="275">
        <f t="shared" si="26"/>
        <v>480.38175000000001</v>
      </c>
      <c r="I449" s="275">
        <f t="shared" si="27"/>
        <v>1147.2646500000001</v>
      </c>
      <c r="J449" s="275">
        <v>61</v>
      </c>
      <c r="K449" s="275">
        <v>515</v>
      </c>
      <c r="L449" s="275">
        <v>175</v>
      </c>
      <c r="M449" s="275">
        <v>739</v>
      </c>
      <c r="N449" s="275">
        <v>588</v>
      </c>
      <c r="O449" s="275"/>
      <c r="P449" s="275"/>
      <c r="Q449" s="276">
        <f t="shared" si="29"/>
        <v>9985.1464000000014</v>
      </c>
      <c r="R449" s="277">
        <v>443</v>
      </c>
      <c r="S449" s="282"/>
      <c r="T449" s="282"/>
      <c r="U449" s="282"/>
      <c r="V449" s="282"/>
      <c r="W449" s="279">
        <f t="shared" si="30"/>
        <v>9542.1464000000014</v>
      </c>
    </row>
    <row r="450" spans="1:23" s="2" customFormat="1" ht="20.100000000000001" customHeight="1">
      <c r="A450" s="42">
        <f t="shared" si="28"/>
        <v>443</v>
      </c>
      <c r="B450" s="306" t="s">
        <v>1877</v>
      </c>
      <c r="C450" s="306" t="s">
        <v>353</v>
      </c>
      <c r="D450" s="306" t="s">
        <v>831</v>
      </c>
      <c r="E450" s="306" t="s">
        <v>1878</v>
      </c>
      <c r="F450" s="306" t="s">
        <v>532</v>
      </c>
      <c r="G450" s="275">
        <v>1519.63</v>
      </c>
      <c r="H450" s="275">
        <f t="shared" si="26"/>
        <v>116.25169500000001</v>
      </c>
      <c r="I450" s="275">
        <f t="shared" si="27"/>
        <v>277.63640100000003</v>
      </c>
      <c r="J450" s="275">
        <v>61</v>
      </c>
      <c r="K450" s="275">
        <v>515</v>
      </c>
      <c r="L450" s="275">
        <v>175</v>
      </c>
      <c r="M450" s="275">
        <v>739</v>
      </c>
      <c r="N450" s="275">
        <v>588</v>
      </c>
      <c r="O450" s="275"/>
      <c r="P450" s="275"/>
      <c r="Q450" s="276">
        <f t="shared" si="29"/>
        <v>3991.5180959999998</v>
      </c>
      <c r="R450" s="277">
        <v>443</v>
      </c>
      <c r="S450" s="282"/>
      <c r="T450" s="282"/>
      <c r="U450" s="282"/>
      <c r="V450" s="282"/>
      <c r="W450" s="279">
        <f t="shared" si="30"/>
        <v>3548.5180959999998</v>
      </c>
    </row>
    <row r="451" spans="1:23" s="2" customFormat="1" ht="20.100000000000001" customHeight="1">
      <c r="A451" s="42">
        <f t="shared" si="28"/>
        <v>444</v>
      </c>
      <c r="B451" s="306" t="s">
        <v>1879</v>
      </c>
      <c r="C451" s="306" t="s">
        <v>633</v>
      </c>
      <c r="D451" s="306" t="s">
        <v>831</v>
      </c>
      <c r="E451" s="306" t="s">
        <v>1880</v>
      </c>
      <c r="F451" s="306" t="s">
        <v>264</v>
      </c>
      <c r="G451" s="275">
        <v>8104.6</v>
      </c>
      <c r="H451" s="275">
        <f t="shared" si="26"/>
        <v>620.00189999999998</v>
      </c>
      <c r="I451" s="275">
        <f t="shared" si="27"/>
        <v>1480.7104200000001</v>
      </c>
      <c r="J451" s="275">
        <v>61</v>
      </c>
      <c r="K451" s="275">
        <v>515</v>
      </c>
      <c r="L451" s="275">
        <v>175</v>
      </c>
      <c r="M451" s="275">
        <v>739</v>
      </c>
      <c r="N451" s="275">
        <v>588</v>
      </c>
      <c r="O451" s="275"/>
      <c r="P451" s="275"/>
      <c r="Q451" s="276">
        <f t="shared" si="29"/>
        <v>12283.312319999999</v>
      </c>
      <c r="R451" s="277">
        <v>443</v>
      </c>
      <c r="S451" s="282"/>
      <c r="T451" s="282"/>
      <c r="U451" s="282"/>
      <c r="V451" s="282"/>
      <c r="W451" s="279">
        <f t="shared" si="30"/>
        <v>11840.312319999999</v>
      </c>
    </row>
    <row r="452" spans="1:23" s="2" customFormat="1" ht="20.100000000000001" customHeight="1">
      <c r="A452" s="42">
        <f t="shared" si="28"/>
        <v>445</v>
      </c>
      <c r="B452" s="306" t="s">
        <v>1881</v>
      </c>
      <c r="C452" s="306" t="s">
        <v>1882</v>
      </c>
      <c r="D452" s="306" t="s">
        <v>831</v>
      </c>
      <c r="E452" s="306" t="s">
        <v>1883</v>
      </c>
      <c r="F452" s="306" t="s">
        <v>327</v>
      </c>
      <c r="G452" s="275">
        <v>1224</v>
      </c>
      <c r="H452" s="275">
        <f t="shared" si="26"/>
        <v>93.635999999999996</v>
      </c>
      <c r="I452" s="275">
        <f t="shared" si="27"/>
        <v>223.62479999999999</v>
      </c>
      <c r="J452" s="275">
        <v>61</v>
      </c>
      <c r="K452" s="275">
        <v>515</v>
      </c>
      <c r="L452" s="275">
        <v>175</v>
      </c>
      <c r="M452" s="275">
        <v>739</v>
      </c>
      <c r="N452" s="275">
        <v>588</v>
      </c>
      <c r="O452" s="275"/>
      <c r="P452" s="275"/>
      <c r="Q452" s="276">
        <f t="shared" si="29"/>
        <v>3619.2608</v>
      </c>
      <c r="R452" s="277">
        <v>443</v>
      </c>
      <c r="S452" s="282"/>
      <c r="T452" s="282"/>
      <c r="U452" s="282"/>
      <c r="V452" s="282"/>
      <c r="W452" s="279">
        <f t="shared" si="30"/>
        <v>3176.2608</v>
      </c>
    </row>
    <row r="453" spans="1:23" s="2" customFormat="1" ht="20.100000000000001" customHeight="1">
      <c r="A453" s="42">
        <f t="shared" si="28"/>
        <v>446</v>
      </c>
      <c r="B453" s="306" t="s">
        <v>1884</v>
      </c>
      <c r="C453" s="306" t="s">
        <v>543</v>
      </c>
      <c r="D453" s="306" t="s">
        <v>831</v>
      </c>
      <c r="E453" s="306" t="s">
        <v>1885</v>
      </c>
      <c r="F453" s="306" t="s">
        <v>288</v>
      </c>
      <c r="G453" s="275">
        <v>3036</v>
      </c>
      <c r="H453" s="275">
        <f t="shared" si="26"/>
        <v>232.25399999999999</v>
      </c>
      <c r="I453" s="275">
        <f t="shared" si="27"/>
        <v>554.67719999999997</v>
      </c>
      <c r="J453" s="275">
        <v>61</v>
      </c>
      <c r="K453" s="275">
        <v>515</v>
      </c>
      <c r="L453" s="275">
        <v>175</v>
      </c>
      <c r="M453" s="275">
        <v>739</v>
      </c>
      <c r="N453" s="275">
        <v>588</v>
      </c>
      <c r="O453" s="275"/>
      <c r="P453" s="275"/>
      <c r="Q453" s="276">
        <f t="shared" si="29"/>
        <v>5900.9312</v>
      </c>
      <c r="R453" s="277">
        <v>443</v>
      </c>
      <c r="S453" s="282"/>
      <c r="T453" s="282"/>
      <c r="U453" s="282"/>
      <c r="V453" s="282"/>
      <c r="W453" s="279">
        <f t="shared" si="30"/>
        <v>5457.9312</v>
      </c>
    </row>
    <row r="454" spans="1:23" s="2" customFormat="1" ht="20.100000000000001" customHeight="1">
      <c r="A454" s="42">
        <f t="shared" si="28"/>
        <v>447</v>
      </c>
      <c r="B454" s="306" t="s">
        <v>1886</v>
      </c>
      <c r="C454" s="306" t="s">
        <v>1887</v>
      </c>
      <c r="D454" s="306" t="s">
        <v>831</v>
      </c>
      <c r="E454" s="306" t="s">
        <v>1888</v>
      </c>
      <c r="F454" s="306" t="s">
        <v>526</v>
      </c>
      <c r="G454" s="275">
        <v>7267.5</v>
      </c>
      <c r="H454" s="275">
        <f t="shared" si="26"/>
        <v>555.96375</v>
      </c>
      <c r="I454" s="275">
        <f t="shared" si="27"/>
        <v>1327.77225</v>
      </c>
      <c r="J454" s="275">
        <v>61</v>
      </c>
      <c r="K454" s="275">
        <v>515</v>
      </c>
      <c r="L454" s="275">
        <v>175</v>
      </c>
      <c r="M454" s="275">
        <v>739</v>
      </c>
      <c r="N454" s="275">
        <v>588</v>
      </c>
      <c r="O454" s="275"/>
      <c r="P454" s="275"/>
      <c r="Q454" s="276">
        <f t="shared" si="29"/>
        <v>11229.236000000001</v>
      </c>
      <c r="R454" s="277">
        <v>443</v>
      </c>
      <c r="S454" s="282"/>
      <c r="T454" s="282"/>
      <c r="U454" s="282"/>
      <c r="V454" s="282"/>
      <c r="W454" s="279">
        <f t="shared" si="30"/>
        <v>10786.236000000001</v>
      </c>
    </row>
    <row r="455" spans="1:23" s="2" customFormat="1" ht="20.100000000000001" customHeight="1">
      <c r="A455" s="42">
        <f t="shared" si="28"/>
        <v>448</v>
      </c>
      <c r="B455" s="306" t="s">
        <v>1297</v>
      </c>
      <c r="C455" s="306" t="s">
        <v>512</v>
      </c>
      <c r="D455" s="306" t="s">
        <v>831</v>
      </c>
      <c r="E455" s="306" t="s">
        <v>1889</v>
      </c>
      <c r="F455" s="306" t="s">
        <v>288</v>
      </c>
      <c r="G455" s="275">
        <v>5249</v>
      </c>
      <c r="H455" s="275">
        <f t="shared" si="26"/>
        <v>401.54849999999999</v>
      </c>
      <c r="I455" s="275">
        <f t="shared" si="27"/>
        <v>958.9923</v>
      </c>
      <c r="J455" s="275">
        <v>61</v>
      </c>
      <c r="K455" s="275">
        <v>515</v>
      </c>
      <c r="L455" s="275">
        <v>175</v>
      </c>
      <c r="M455" s="275">
        <v>739</v>
      </c>
      <c r="N455" s="275">
        <v>588</v>
      </c>
      <c r="O455" s="275"/>
      <c r="P455" s="275"/>
      <c r="Q455" s="276">
        <f t="shared" si="29"/>
        <v>8687.5407999999989</v>
      </c>
      <c r="R455" s="277">
        <v>443</v>
      </c>
      <c r="S455" s="282"/>
      <c r="T455" s="282"/>
      <c r="U455" s="282"/>
      <c r="V455" s="282"/>
      <c r="W455" s="279">
        <f t="shared" si="30"/>
        <v>8244.5407999999989</v>
      </c>
    </row>
    <row r="456" spans="1:23" s="2" customFormat="1" ht="20.100000000000001" customHeight="1">
      <c r="A456" s="42">
        <f t="shared" si="28"/>
        <v>449</v>
      </c>
      <c r="B456" s="306" t="s">
        <v>1297</v>
      </c>
      <c r="C456" s="306" t="s">
        <v>1890</v>
      </c>
      <c r="D456" s="306" t="s">
        <v>831</v>
      </c>
      <c r="E456" s="306" t="s">
        <v>1891</v>
      </c>
      <c r="F456" s="306" t="s">
        <v>237</v>
      </c>
      <c r="G456" s="275">
        <v>8076.9</v>
      </c>
      <c r="H456" s="275">
        <f t="shared" si="26"/>
        <v>617.88284999999996</v>
      </c>
      <c r="I456" s="275">
        <f t="shared" si="27"/>
        <v>1475.6496299999999</v>
      </c>
      <c r="J456" s="275">
        <v>61</v>
      </c>
      <c r="K456" s="275">
        <v>515</v>
      </c>
      <c r="L456" s="275">
        <v>175</v>
      </c>
      <c r="M456" s="275">
        <v>739</v>
      </c>
      <c r="N456" s="275">
        <v>588</v>
      </c>
      <c r="O456" s="275"/>
      <c r="P456" s="275"/>
      <c r="Q456" s="276">
        <f t="shared" si="29"/>
        <v>12248.432479999999</v>
      </c>
      <c r="R456" s="277">
        <v>443</v>
      </c>
      <c r="S456" s="282"/>
      <c r="T456" s="282"/>
      <c r="U456" s="282"/>
      <c r="V456" s="282"/>
      <c r="W456" s="279">
        <f t="shared" si="30"/>
        <v>11805.432479999999</v>
      </c>
    </row>
    <row r="457" spans="1:23" s="2" customFormat="1" ht="20.100000000000001" customHeight="1">
      <c r="A457" s="42">
        <f t="shared" si="28"/>
        <v>450</v>
      </c>
      <c r="B457" s="306" t="s">
        <v>1892</v>
      </c>
      <c r="C457" s="306" t="s">
        <v>776</v>
      </c>
      <c r="D457" s="306" t="s">
        <v>831</v>
      </c>
      <c r="E457" s="306" t="s">
        <v>1893</v>
      </c>
      <c r="F457" s="306" t="s">
        <v>260</v>
      </c>
      <c r="G457" s="275">
        <v>8400</v>
      </c>
      <c r="H457" s="275">
        <f t="shared" si="26"/>
        <v>642.6</v>
      </c>
      <c r="I457" s="275">
        <f t="shared" si="27"/>
        <v>1534.68</v>
      </c>
      <c r="J457" s="275">
        <v>61</v>
      </c>
      <c r="K457" s="275">
        <v>515</v>
      </c>
      <c r="L457" s="275">
        <v>175</v>
      </c>
      <c r="M457" s="275">
        <v>739</v>
      </c>
      <c r="N457" s="275">
        <v>588</v>
      </c>
      <c r="O457" s="275"/>
      <c r="P457" s="275"/>
      <c r="Q457" s="276">
        <f t="shared" si="29"/>
        <v>12655.28</v>
      </c>
      <c r="R457" s="277">
        <v>443</v>
      </c>
      <c r="S457" s="282"/>
      <c r="T457" s="282"/>
      <c r="U457" s="282"/>
      <c r="V457" s="282"/>
      <c r="W457" s="279">
        <f t="shared" si="30"/>
        <v>12212.28</v>
      </c>
    </row>
    <row r="458" spans="1:23" s="2" customFormat="1" ht="20.100000000000001" customHeight="1">
      <c r="A458" s="42">
        <f t="shared" si="28"/>
        <v>451</v>
      </c>
      <c r="B458" s="306" t="s">
        <v>1894</v>
      </c>
      <c r="C458" s="306" t="s">
        <v>477</v>
      </c>
      <c r="D458" s="306" t="s">
        <v>831</v>
      </c>
      <c r="E458" s="306" t="s">
        <v>1895</v>
      </c>
      <c r="F458" s="306" t="s">
        <v>327</v>
      </c>
      <c r="G458" s="275">
        <v>8367.7199999999993</v>
      </c>
      <c r="H458" s="275">
        <f t="shared" si="26"/>
        <v>640.1305799999999</v>
      </c>
      <c r="I458" s="275">
        <f t="shared" si="27"/>
        <v>1528.7824439999999</v>
      </c>
      <c r="J458" s="275">
        <v>61</v>
      </c>
      <c r="K458" s="275">
        <v>515</v>
      </c>
      <c r="L458" s="275">
        <v>175</v>
      </c>
      <c r="M458" s="275">
        <v>739</v>
      </c>
      <c r="N458" s="275">
        <v>588</v>
      </c>
      <c r="O458" s="275"/>
      <c r="P458" s="275"/>
      <c r="Q458" s="276">
        <f t="shared" si="29"/>
        <v>12614.633023999999</v>
      </c>
      <c r="R458" s="277">
        <v>443</v>
      </c>
      <c r="S458" s="282"/>
      <c r="T458" s="282"/>
      <c r="U458" s="282"/>
      <c r="V458" s="282"/>
      <c r="W458" s="279">
        <f t="shared" si="30"/>
        <v>12171.633023999999</v>
      </c>
    </row>
    <row r="459" spans="1:23" s="2" customFormat="1" ht="20.100000000000001" customHeight="1">
      <c r="A459" s="42">
        <f t="shared" si="28"/>
        <v>452</v>
      </c>
      <c r="B459" s="306" t="s">
        <v>1896</v>
      </c>
      <c r="C459" s="306" t="s">
        <v>1403</v>
      </c>
      <c r="D459" s="306" t="s">
        <v>831</v>
      </c>
      <c r="E459" s="306" t="s">
        <v>1897</v>
      </c>
      <c r="F459" s="306" t="s">
        <v>237</v>
      </c>
      <c r="G459" s="275">
        <v>8600.56</v>
      </c>
      <c r="H459" s="275">
        <f t="shared" si="26"/>
        <v>657.94283999999993</v>
      </c>
      <c r="I459" s="275">
        <f t="shared" si="27"/>
        <v>1571.322312</v>
      </c>
      <c r="J459" s="275">
        <v>61</v>
      </c>
      <c r="K459" s="275">
        <v>515</v>
      </c>
      <c r="L459" s="275">
        <v>175</v>
      </c>
      <c r="M459" s="275">
        <v>739</v>
      </c>
      <c r="N459" s="275">
        <v>588</v>
      </c>
      <c r="O459" s="275"/>
      <c r="P459" s="275"/>
      <c r="Q459" s="276">
        <f t="shared" si="29"/>
        <v>12907.825151999999</v>
      </c>
      <c r="R459" s="277">
        <v>443</v>
      </c>
      <c r="S459" s="282"/>
      <c r="T459" s="282"/>
      <c r="U459" s="282"/>
      <c r="V459" s="282"/>
      <c r="W459" s="279">
        <f t="shared" si="30"/>
        <v>12464.825151999999</v>
      </c>
    </row>
    <row r="460" spans="1:23" s="2" customFormat="1" ht="20.100000000000001" customHeight="1">
      <c r="A460" s="42">
        <f t="shared" si="28"/>
        <v>453</v>
      </c>
      <c r="B460" s="306" t="s">
        <v>1898</v>
      </c>
      <c r="C460" s="306" t="s">
        <v>1899</v>
      </c>
      <c r="D460" s="306" t="s">
        <v>831</v>
      </c>
      <c r="E460" s="306" t="s">
        <v>1900</v>
      </c>
      <c r="F460" s="306" t="s">
        <v>327</v>
      </c>
      <c r="G460" s="275">
        <v>4880</v>
      </c>
      <c r="H460" s="275">
        <f t="shared" si="26"/>
        <v>373.32</v>
      </c>
      <c r="I460" s="275">
        <f t="shared" si="27"/>
        <v>891.57600000000002</v>
      </c>
      <c r="J460" s="275">
        <v>61</v>
      </c>
      <c r="K460" s="275">
        <v>515</v>
      </c>
      <c r="L460" s="275">
        <v>175</v>
      </c>
      <c r="M460" s="275">
        <v>739</v>
      </c>
      <c r="N460" s="275">
        <v>588</v>
      </c>
      <c r="O460" s="275"/>
      <c r="P460" s="275"/>
      <c r="Q460" s="276">
        <f t="shared" si="29"/>
        <v>8222.8960000000006</v>
      </c>
      <c r="R460" s="277">
        <v>443</v>
      </c>
      <c r="S460" s="282"/>
      <c r="T460" s="282"/>
      <c r="U460" s="282"/>
      <c r="V460" s="282"/>
      <c r="W460" s="279">
        <f t="shared" si="30"/>
        <v>7779.8960000000006</v>
      </c>
    </row>
    <row r="461" spans="1:23" s="2" customFormat="1" ht="20.100000000000001" customHeight="1">
      <c r="A461" s="42">
        <f t="shared" si="28"/>
        <v>454</v>
      </c>
      <c r="B461" s="306" t="s">
        <v>1901</v>
      </c>
      <c r="C461" s="306" t="s">
        <v>1902</v>
      </c>
      <c r="D461" s="306" t="s">
        <v>831</v>
      </c>
      <c r="E461" s="306" t="s">
        <v>1903</v>
      </c>
      <c r="F461" s="306" t="s">
        <v>327</v>
      </c>
      <c r="G461" s="275">
        <v>1449.5</v>
      </c>
      <c r="H461" s="275">
        <f t="shared" si="26"/>
        <v>110.88674999999999</v>
      </c>
      <c r="I461" s="275">
        <f t="shared" si="27"/>
        <v>264.82364999999999</v>
      </c>
      <c r="J461" s="275">
        <v>61</v>
      </c>
      <c r="K461" s="275">
        <v>515</v>
      </c>
      <c r="L461" s="275">
        <v>175</v>
      </c>
      <c r="M461" s="275">
        <v>739</v>
      </c>
      <c r="N461" s="275">
        <v>588</v>
      </c>
      <c r="O461" s="275"/>
      <c r="P461" s="275"/>
      <c r="Q461" s="276">
        <f t="shared" si="29"/>
        <v>3903.2103999999999</v>
      </c>
      <c r="R461" s="277">
        <v>443</v>
      </c>
      <c r="S461" s="282"/>
      <c r="T461" s="282"/>
      <c r="U461" s="282"/>
      <c r="V461" s="282"/>
      <c r="W461" s="279">
        <f t="shared" si="30"/>
        <v>3460.2103999999999</v>
      </c>
    </row>
    <row r="462" spans="1:23" s="2" customFormat="1" ht="20.100000000000001" customHeight="1">
      <c r="A462" s="42">
        <f t="shared" si="28"/>
        <v>455</v>
      </c>
      <c r="B462" s="306" t="s">
        <v>1904</v>
      </c>
      <c r="C462" s="306" t="s">
        <v>1905</v>
      </c>
      <c r="D462" s="306" t="s">
        <v>831</v>
      </c>
      <c r="E462" s="306" t="s">
        <v>1906</v>
      </c>
      <c r="F462" s="306" t="s">
        <v>1269</v>
      </c>
      <c r="G462" s="275">
        <v>6032.25</v>
      </c>
      <c r="H462" s="275">
        <f t="shared" si="26"/>
        <v>461.46712500000001</v>
      </c>
      <c r="I462" s="275">
        <f t="shared" si="27"/>
        <v>1102.092075</v>
      </c>
      <c r="J462" s="275">
        <v>61</v>
      </c>
      <c r="K462" s="275">
        <v>515</v>
      </c>
      <c r="L462" s="275">
        <v>175</v>
      </c>
      <c r="M462" s="275">
        <v>739</v>
      </c>
      <c r="N462" s="275">
        <v>588</v>
      </c>
      <c r="O462" s="275"/>
      <c r="P462" s="275"/>
      <c r="Q462" s="276">
        <f t="shared" si="29"/>
        <v>9673.8091999999997</v>
      </c>
      <c r="R462" s="277">
        <v>443</v>
      </c>
      <c r="S462" s="282"/>
      <c r="T462" s="282"/>
      <c r="U462" s="282"/>
      <c r="V462" s="282"/>
      <c r="W462" s="279">
        <f t="shared" si="30"/>
        <v>9230.8091999999997</v>
      </c>
    </row>
    <row r="463" spans="1:23" s="2" customFormat="1" ht="20.100000000000001" customHeight="1">
      <c r="A463" s="42">
        <f t="shared" si="28"/>
        <v>456</v>
      </c>
      <c r="B463" s="306" t="s">
        <v>607</v>
      </c>
      <c r="C463" s="306" t="s">
        <v>1234</v>
      </c>
      <c r="D463" s="306" t="s">
        <v>831</v>
      </c>
      <c r="E463" s="306" t="s">
        <v>1907</v>
      </c>
      <c r="F463" s="306" t="s">
        <v>532</v>
      </c>
      <c r="G463" s="275">
        <v>7358</v>
      </c>
      <c r="H463" s="275">
        <f t="shared" si="26"/>
        <v>562.88699999999994</v>
      </c>
      <c r="I463" s="275">
        <f t="shared" si="27"/>
        <v>1344.3066000000001</v>
      </c>
      <c r="J463" s="275">
        <v>61</v>
      </c>
      <c r="K463" s="275">
        <v>515</v>
      </c>
      <c r="L463" s="275">
        <v>175</v>
      </c>
      <c r="M463" s="275">
        <v>739</v>
      </c>
      <c r="N463" s="275">
        <v>588</v>
      </c>
      <c r="O463" s="275"/>
      <c r="P463" s="275"/>
      <c r="Q463" s="276">
        <f t="shared" si="29"/>
        <v>11343.193600000001</v>
      </c>
      <c r="R463" s="277">
        <v>443</v>
      </c>
      <c r="S463" s="282"/>
      <c r="T463" s="282"/>
      <c r="U463" s="282"/>
      <c r="V463" s="282"/>
      <c r="W463" s="279">
        <f t="shared" si="30"/>
        <v>10900.193600000001</v>
      </c>
    </row>
    <row r="464" spans="1:23" s="2" customFormat="1" ht="20.100000000000001" customHeight="1">
      <c r="A464" s="42">
        <f t="shared" si="28"/>
        <v>457</v>
      </c>
      <c r="B464" s="306" t="s">
        <v>1908</v>
      </c>
      <c r="C464" s="306" t="s">
        <v>1909</v>
      </c>
      <c r="D464" s="306" t="s">
        <v>831</v>
      </c>
      <c r="E464" s="306" t="s">
        <v>1910</v>
      </c>
      <c r="F464" s="306" t="s">
        <v>281</v>
      </c>
      <c r="G464" s="275">
        <v>7015.38</v>
      </c>
      <c r="H464" s="275">
        <f t="shared" si="26"/>
        <v>536.67656999999997</v>
      </c>
      <c r="I464" s="275">
        <f t="shared" si="27"/>
        <v>1281.709926</v>
      </c>
      <c r="J464" s="275">
        <v>61</v>
      </c>
      <c r="K464" s="275">
        <v>515</v>
      </c>
      <c r="L464" s="275">
        <v>175</v>
      </c>
      <c r="M464" s="275">
        <v>739</v>
      </c>
      <c r="N464" s="275">
        <v>588</v>
      </c>
      <c r="O464" s="275"/>
      <c r="P464" s="275"/>
      <c r="Q464" s="276">
        <f t="shared" si="29"/>
        <v>10911.766496</v>
      </c>
      <c r="R464" s="277">
        <v>443</v>
      </c>
      <c r="S464" s="282"/>
      <c r="T464" s="282"/>
      <c r="U464" s="282"/>
      <c r="V464" s="282"/>
      <c r="W464" s="279">
        <f t="shared" si="30"/>
        <v>10468.766496</v>
      </c>
    </row>
    <row r="465" spans="1:23" s="2" customFormat="1" ht="20.100000000000001" customHeight="1">
      <c r="A465" s="42">
        <f t="shared" si="28"/>
        <v>458</v>
      </c>
      <c r="B465" s="306" t="s">
        <v>1911</v>
      </c>
      <c r="C465" s="306" t="s">
        <v>1912</v>
      </c>
      <c r="D465" s="306" t="s">
        <v>831</v>
      </c>
      <c r="E465" s="306" t="s">
        <v>1913</v>
      </c>
      <c r="F465" s="306" t="s">
        <v>241</v>
      </c>
      <c r="G465" s="275">
        <v>8367.7199999999993</v>
      </c>
      <c r="H465" s="275">
        <f t="shared" si="26"/>
        <v>640.1305799999999</v>
      </c>
      <c r="I465" s="275">
        <f t="shared" si="27"/>
        <v>1528.7824439999999</v>
      </c>
      <c r="J465" s="275">
        <v>61</v>
      </c>
      <c r="K465" s="275">
        <v>515</v>
      </c>
      <c r="L465" s="275">
        <v>175</v>
      </c>
      <c r="M465" s="275">
        <v>739</v>
      </c>
      <c r="N465" s="275">
        <v>588</v>
      </c>
      <c r="O465" s="275"/>
      <c r="P465" s="275"/>
      <c r="Q465" s="276">
        <f t="shared" si="29"/>
        <v>12614.633023999999</v>
      </c>
      <c r="R465" s="277">
        <v>443</v>
      </c>
      <c r="S465" s="282"/>
      <c r="T465" s="282"/>
      <c r="U465" s="282"/>
      <c r="V465" s="282"/>
      <c r="W465" s="279">
        <f t="shared" si="30"/>
        <v>12171.633023999999</v>
      </c>
    </row>
    <row r="466" spans="1:23" s="2" customFormat="1" ht="20.100000000000001" customHeight="1">
      <c r="A466" s="42">
        <f t="shared" si="28"/>
        <v>459</v>
      </c>
      <c r="B466" s="306" t="s">
        <v>1914</v>
      </c>
      <c r="C466" s="306" t="s">
        <v>283</v>
      </c>
      <c r="D466" s="306" t="s">
        <v>831</v>
      </c>
      <c r="E466" s="306" t="s">
        <v>1915</v>
      </c>
      <c r="F466" s="306" t="s">
        <v>327</v>
      </c>
      <c r="G466" s="275">
        <v>6039.26</v>
      </c>
      <c r="H466" s="275">
        <f t="shared" si="26"/>
        <v>462.00339000000002</v>
      </c>
      <c r="I466" s="275">
        <f t="shared" si="27"/>
        <v>1103.3728020000001</v>
      </c>
      <c r="J466" s="275">
        <v>61</v>
      </c>
      <c r="K466" s="275">
        <v>515</v>
      </c>
      <c r="L466" s="275">
        <v>175</v>
      </c>
      <c r="M466" s="275">
        <v>739</v>
      </c>
      <c r="N466" s="275">
        <v>588</v>
      </c>
      <c r="O466" s="275"/>
      <c r="P466" s="275"/>
      <c r="Q466" s="276">
        <f t="shared" si="29"/>
        <v>9682.6361919999999</v>
      </c>
      <c r="R466" s="277">
        <v>443</v>
      </c>
      <c r="S466" s="282"/>
      <c r="T466" s="282"/>
      <c r="U466" s="282"/>
      <c r="V466" s="282"/>
      <c r="W466" s="279">
        <f t="shared" si="30"/>
        <v>9239.6361919999999</v>
      </c>
    </row>
    <row r="467" spans="1:23" s="2" customFormat="1" ht="20.100000000000001" customHeight="1">
      <c r="A467" s="42">
        <f t="shared" si="28"/>
        <v>460</v>
      </c>
      <c r="B467" s="306" t="s">
        <v>346</v>
      </c>
      <c r="C467" s="306" t="s">
        <v>1916</v>
      </c>
      <c r="D467" s="306" t="s">
        <v>831</v>
      </c>
      <c r="E467" s="306" t="s">
        <v>1917</v>
      </c>
      <c r="F467" s="306" t="s">
        <v>237</v>
      </c>
      <c r="G467" s="275" t="s">
        <v>2202</v>
      </c>
      <c r="H467" s="275"/>
      <c r="I467" s="275"/>
      <c r="J467" s="275"/>
      <c r="K467" s="275"/>
      <c r="L467" s="275"/>
      <c r="M467" s="275"/>
      <c r="N467" s="275"/>
      <c r="O467" s="275"/>
      <c r="P467" s="275"/>
      <c r="Q467" s="276">
        <f t="shared" si="29"/>
        <v>0</v>
      </c>
      <c r="R467" s="280"/>
      <c r="S467" s="282"/>
      <c r="T467" s="282"/>
      <c r="U467" s="282"/>
      <c r="V467" s="282"/>
      <c r="W467" s="279">
        <f t="shared" si="30"/>
        <v>0</v>
      </c>
    </row>
    <row r="468" spans="1:23" s="2" customFormat="1" ht="20.100000000000001" customHeight="1">
      <c r="A468" s="42">
        <f t="shared" si="28"/>
        <v>461</v>
      </c>
      <c r="B468" s="306" t="s">
        <v>1918</v>
      </c>
      <c r="C468" s="306" t="s">
        <v>1919</v>
      </c>
      <c r="D468" s="306" t="s">
        <v>831</v>
      </c>
      <c r="E468" s="306" t="s">
        <v>1920</v>
      </c>
      <c r="F468" s="306" t="s">
        <v>268</v>
      </c>
      <c r="G468" s="275">
        <v>6980</v>
      </c>
      <c r="H468" s="275">
        <f t="shared" ref="H468:H486" si="31">G468*0.0765</f>
        <v>533.97</v>
      </c>
      <c r="I468" s="275">
        <f t="shared" ref="I468:I486" si="32">G468*0.1827</f>
        <v>1275.2460000000001</v>
      </c>
      <c r="J468" s="275">
        <v>61</v>
      </c>
      <c r="K468" s="275">
        <v>515</v>
      </c>
      <c r="L468" s="275">
        <v>175</v>
      </c>
      <c r="M468" s="275">
        <v>739</v>
      </c>
      <c r="N468" s="275">
        <v>588</v>
      </c>
      <c r="O468" s="275"/>
      <c r="P468" s="275"/>
      <c r="Q468" s="276">
        <f t="shared" si="29"/>
        <v>10867.216</v>
      </c>
      <c r="R468" s="277">
        <v>443</v>
      </c>
      <c r="S468" s="282"/>
      <c r="T468" s="282"/>
      <c r="U468" s="282"/>
      <c r="V468" s="282"/>
      <c r="W468" s="279">
        <f t="shared" si="30"/>
        <v>10424.216</v>
      </c>
    </row>
    <row r="469" spans="1:23" s="2" customFormat="1" ht="20.100000000000001" customHeight="1">
      <c r="A469" s="42">
        <f t="shared" si="28"/>
        <v>462</v>
      </c>
      <c r="B469" s="306" t="s">
        <v>1921</v>
      </c>
      <c r="C469" s="306" t="s">
        <v>793</v>
      </c>
      <c r="D469" s="306" t="s">
        <v>831</v>
      </c>
      <c r="E469" s="306" t="s">
        <v>1922</v>
      </c>
      <c r="F469" s="306" t="s">
        <v>288</v>
      </c>
      <c r="G469" s="275">
        <v>10083.629999999999</v>
      </c>
      <c r="H469" s="275">
        <f t="shared" si="31"/>
        <v>771.39769499999989</v>
      </c>
      <c r="I469" s="275">
        <f t="shared" si="32"/>
        <v>1842.2792009999998</v>
      </c>
      <c r="J469" s="275">
        <v>61</v>
      </c>
      <c r="K469" s="275">
        <v>515</v>
      </c>
      <c r="L469" s="275">
        <v>175</v>
      </c>
      <c r="M469" s="275">
        <v>739</v>
      </c>
      <c r="N469" s="275">
        <v>588</v>
      </c>
      <c r="O469" s="275"/>
      <c r="P469" s="275"/>
      <c r="Q469" s="276">
        <f t="shared" si="29"/>
        <v>14775.306895999998</v>
      </c>
      <c r="R469" s="277">
        <v>443</v>
      </c>
      <c r="S469" s="282"/>
      <c r="T469" s="282"/>
      <c r="U469" s="282"/>
      <c r="V469" s="282"/>
      <c r="W469" s="279">
        <f t="shared" si="30"/>
        <v>14332.306895999998</v>
      </c>
    </row>
    <row r="470" spans="1:23" s="2" customFormat="1" ht="20.100000000000001" customHeight="1">
      <c r="A470" s="42">
        <f t="shared" si="28"/>
        <v>463</v>
      </c>
      <c r="B470" s="306" t="s">
        <v>1923</v>
      </c>
      <c r="C470" s="306" t="s">
        <v>1615</v>
      </c>
      <c r="D470" s="306" t="s">
        <v>831</v>
      </c>
      <c r="E470" s="306" t="s">
        <v>1924</v>
      </c>
      <c r="F470" s="306" t="s">
        <v>268</v>
      </c>
      <c r="G470" s="275">
        <v>6720.01</v>
      </c>
      <c r="H470" s="275">
        <f t="shared" si="31"/>
        <v>514.08076500000004</v>
      </c>
      <c r="I470" s="275">
        <f t="shared" si="32"/>
        <v>1227.745827</v>
      </c>
      <c r="J470" s="275">
        <v>61</v>
      </c>
      <c r="K470" s="275">
        <v>515</v>
      </c>
      <c r="L470" s="275">
        <v>175</v>
      </c>
      <c r="M470" s="275">
        <v>739</v>
      </c>
      <c r="N470" s="275">
        <v>588</v>
      </c>
      <c r="O470" s="275"/>
      <c r="P470" s="275"/>
      <c r="Q470" s="276">
        <f t="shared" si="29"/>
        <v>10539.836592</v>
      </c>
      <c r="R470" s="277">
        <v>443</v>
      </c>
      <c r="S470" s="282"/>
      <c r="T470" s="282"/>
      <c r="U470" s="282"/>
      <c r="V470" s="282"/>
      <c r="W470" s="279">
        <f t="shared" si="30"/>
        <v>10096.836592</v>
      </c>
    </row>
    <row r="471" spans="1:23" s="2" customFormat="1" ht="20.100000000000001" customHeight="1">
      <c r="A471" s="42">
        <f t="shared" si="28"/>
        <v>464</v>
      </c>
      <c r="B471" s="306" t="s">
        <v>1923</v>
      </c>
      <c r="C471" s="306" t="s">
        <v>1925</v>
      </c>
      <c r="D471" s="306" t="s">
        <v>831</v>
      </c>
      <c r="E471" s="306" t="s">
        <v>1926</v>
      </c>
      <c r="F471" s="306" t="s">
        <v>268</v>
      </c>
      <c r="G471" s="275">
        <v>8307.7199999999993</v>
      </c>
      <c r="H471" s="275">
        <f t="shared" si="31"/>
        <v>635.54057999999998</v>
      </c>
      <c r="I471" s="275">
        <f t="shared" si="32"/>
        <v>1517.820444</v>
      </c>
      <c r="J471" s="275">
        <v>61</v>
      </c>
      <c r="K471" s="275">
        <v>515</v>
      </c>
      <c r="L471" s="275">
        <v>175</v>
      </c>
      <c r="M471" s="275">
        <v>739</v>
      </c>
      <c r="N471" s="275">
        <v>588</v>
      </c>
      <c r="O471" s="275"/>
      <c r="P471" s="275"/>
      <c r="Q471" s="276">
        <f t="shared" si="29"/>
        <v>12539.081023999999</v>
      </c>
      <c r="R471" s="277">
        <v>443</v>
      </c>
      <c r="S471" s="282"/>
      <c r="T471" s="282"/>
      <c r="U471" s="282"/>
      <c r="V471" s="282"/>
      <c r="W471" s="279">
        <f t="shared" si="30"/>
        <v>12096.081023999999</v>
      </c>
    </row>
    <row r="472" spans="1:23" s="2" customFormat="1" ht="20.100000000000001" customHeight="1">
      <c r="A472" s="42">
        <f t="shared" si="28"/>
        <v>465</v>
      </c>
      <c r="B472" s="306" t="s">
        <v>1927</v>
      </c>
      <c r="C472" s="306" t="s">
        <v>1928</v>
      </c>
      <c r="D472" s="306" t="s">
        <v>831</v>
      </c>
      <c r="E472" s="306" t="s">
        <v>1929</v>
      </c>
      <c r="F472" s="306" t="s">
        <v>268</v>
      </c>
      <c r="G472" s="275">
        <v>5258.5</v>
      </c>
      <c r="H472" s="275">
        <f t="shared" si="31"/>
        <v>402.27524999999997</v>
      </c>
      <c r="I472" s="275">
        <f t="shared" si="32"/>
        <v>960.72794999999996</v>
      </c>
      <c r="J472" s="275">
        <v>61</v>
      </c>
      <c r="K472" s="275">
        <v>515</v>
      </c>
      <c r="L472" s="275">
        <v>175</v>
      </c>
      <c r="M472" s="275">
        <v>739</v>
      </c>
      <c r="N472" s="275">
        <v>588</v>
      </c>
      <c r="O472" s="275"/>
      <c r="P472" s="275"/>
      <c r="Q472" s="276">
        <f t="shared" si="29"/>
        <v>8699.5031999999992</v>
      </c>
      <c r="R472" s="277">
        <v>443</v>
      </c>
      <c r="S472" s="282"/>
      <c r="T472" s="282"/>
      <c r="U472" s="282"/>
      <c r="V472" s="282"/>
      <c r="W472" s="279">
        <f t="shared" si="30"/>
        <v>8256.5031999999992</v>
      </c>
    </row>
    <row r="473" spans="1:23" s="2" customFormat="1" ht="20.100000000000001" customHeight="1">
      <c r="A473" s="42">
        <f t="shared" si="28"/>
        <v>466</v>
      </c>
      <c r="B473" s="306" t="s">
        <v>1077</v>
      </c>
      <c r="C473" s="306" t="s">
        <v>1930</v>
      </c>
      <c r="D473" s="306" t="s">
        <v>831</v>
      </c>
      <c r="E473" s="306" t="s">
        <v>1931</v>
      </c>
      <c r="F473" s="306" t="s">
        <v>237</v>
      </c>
      <c r="G473" s="275">
        <v>9157.86</v>
      </c>
      <c r="H473" s="275">
        <f t="shared" si="31"/>
        <v>700.57629000000009</v>
      </c>
      <c r="I473" s="275">
        <f t="shared" si="32"/>
        <v>1673.141022</v>
      </c>
      <c r="J473" s="275">
        <v>61</v>
      </c>
      <c r="K473" s="275">
        <v>515</v>
      </c>
      <c r="L473" s="275">
        <v>175</v>
      </c>
      <c r="M473" s="275">
        <v>739</v>
      </c>
      <c r="N473" s="275">
        <v>588</v>
      </c>
      <c r="O473" s="275"/>
      <c r="P473" s="275"/>
      <c r="Q473" s="276">
        <f t="shared" si="29"/>
        <v>13609.577312000001</v>
      </c>
      <c r="R473" s="277">
        <v>443</v>
      </c>
      <c r="S473" s="282"/>
      <c r="T473" s="282"/>
      <c r="U473" s="282"/>
      <c r="V473" s="282"/>
      <c r="W473" s="279">
        <f t="shared" si="30"/>
        <v>13166.577312000001</v>
      </c>
    </row>
    <row r="474" spans="1:23" s="2" customFormat="1" ht="20.100000000000001" customHeight="1">
      <c r="A474" s="42">
        <f t="shared" si="28"/>
        <v>467</v>
      </c>
      <c r="B474" s="306" t="s">
        <v>1077</v>
      </c>
      <c r="C474" s="306" t="s">
        <v>983</v>
      </c>
      <c r="D474" s="306" t="s">
        <v>831</v>
      </c>
      <c r="E474" s="306" t="s">
        <v>1932</v>
      </c>
      <c r="F474" s="306" t="s">
        <v>237</v>
      </c>
      <c r="G474" s="275">
        <v>7846.14</v>
      </c>
      <c r="H474" s="275">
        <f t="shared" si="31"/>
        <v>600.22971000000007</v>
      </c>
      <c r="I474" s="275">
        <f t="shared" si="32"/>
        <v>1433.4897780000001</v>
      </c>
      <c r="J474" s="275">
        <v>61</v>
      </c>
      <c r="K474" s="275">
        <v>515</v>
      </c>
      <c r="L474" s="275">
        <v>175</v>
      </c>
      <c r="M474" s="275">
        <v>739</v>
      </c>
      <c r="N474" s="275">
        <v>588</v>
      </c>
      <c r="O474" s="275"/>
      <c r="P474" s="275"/>
      <c r="Q474" s="276">
        <f t="shared" si="29"/>
        <v>11957.859488000002</v>
      </c>
      <c r="R474" s="277">
        <v>443</v>
      </c>
      <c r="S474" s="282"/>
      <c r="T474" s="282"/>
      <c r="U474" s="282"/>
      <c r="V474" s="282"/>
      <c r="W474" s="279">
        <f t="shared" si="30"/>
        <v>11514.859488000002</v>
      </c>
    </row>
    <row r="475" spans="1:23" s="2" customFormat="1" ht="20.100000000000001" customHeight="1">
      <c r="A475" s="42">
        <f t="shared" si="28"/>
        <v>468</v>
      </c>
      <c r="B475" s="306" t="s">
        <v>1933</v>
      </c>
      <c r="C475" s="306" t="s">
        <v>1490</v>
      </c>
      <c r="D475" s="306" t="s">
        <v>831</v>
      </c>
      <c r="E475" s="306" t="s">
        <v>1934</v>
      </c>
      <c r="F475" s="306" t="s">
        <v>1935</v>
      </c>
      <c r="G475" s="275">
        <v>2640</v>
      </c>
      <c r="H475" s="275">
        <f t="shared" si="31"/>
        <v>201.96</v>
      </c>
      <c r="I475" s="275">
        <f t="shared" si="32"/>
        <v>482.32800000000003</v>
      </c>
      <c r="J475" s="275">
        <v>61</v>
      </c>
      <c r="K475" s="275">
        <v>515</v>
      </c>
      <c r="L475" s="275">
        <v>175</v>
      </c>
      <c r="M475" s="275">
        <v>739</v>
      </c>
      <c r="N475" s="275">
        <v>588</v>
      </c>
      <c r="O475" s="275"/>
      <c r="P475" s="275"/>
      <c r="Q475" s="276">
        <f t="shared" si="29"/>
        <v>5402.2880000000005</v>
      </c>
      <c r="R475" s="277">
        <v>443</v>
      </c>
      <c r="S475" s="282"/>
      <c r="T475" s="282"/>
      <c r="U475" s="282"/>
      <c r="V475" s="282"/>
      <c r="W475" s="279">
        <f t="shared" si="30"/>
        <v>4959.2880000000005</v>
      </c>
    </row>
    <row r="476" spans="1:23" s="2" customFormat="1" ht="20.100000000000001" customHeight="1">
      <c r="A476" s="42">
        <f t="shared" si="28"/>
        <v>469</v>
      </c>
      <c r="B476" s="306" t="s">
        <v>1936</v>
      </c>
      <c r="C476" s="306" t="s">
        <v>1937</v>
      </c>
      <c r="D476" s="306" t="s">
        <v>831</v>
      </c>
      <c r="E476" s="306" t="s">
        <v>1938</v>
      </c>
      <c r="F476" s="306" t="s">
        <v>288</v>
      </c>
      <c r="G476" s="275">
        <v>7490.26</v>
      </c>
      <c r="H476" s="275">
        <f t="shared" si="31"/>
        <v>573.00489000000005</v>
      </c>
      <c r="I476" s="275">
        <f t="shared" si="32"/>
        <v>1368.4705020000001</v>
      </c>
      <c r="J476" s="275">
        <v>61</v>
      </c>
      <c r="K476" s="275">
        <v>515</v>
      </c>
      <c r="L476" s="275">
        <v>175</v>
      </c>
      <c r="M476" s="275">
        <v>739</v>
      </c>
      <c r="N476" s="275">
        <v>588</v>
      </c>
      <c r="O476" s="275"/>
      <c r="P476" s="275"/>
      <c r="Q476" s="276">
        <f t="shared" si="29"/>
        <v>11509.735392000001</v>
      </c>
      <c r="R476" s="277">
        <v>443</v>
      </c>
      <c r="S476" s="282"/>
      <c r="T476" s="282"/>
      <c r="U476" s="282"/>
      <c r="V476" s="282"/>
      <c r="W476" s="279">
        <f t="shared" si="30"/>
        <v>11066.735392000001</v>
      </c>
    </row>
    <row r="477" spans="1:23" s="2" customFormat="1" ht="20.100000000000001" customHeight="1">
      <c r="A477" s="42">
        <f t="shared" si="28"/>
        <v>470</v>
      </c>
      <c r="B477" s="306" t="s">
        <v>1939</v>
      </c>
      <c r="C477" s="306" t="s">
        <v>1940</v>
      </c>
      <c r="D477" s="306" t="s">
        <v>831</v>
      </c>
      <c r="E477" s="306" t="s">
        <v>1941</v>
      </c>
      <c r="F477" s="306" t="s">
        <v>292</v>
      </c>
      <c r="G477" s="275">
        <v>9063.75</v>
      </c>
      <c r="H477" s="275">
        <f t="shared" si="31"/>
        <v>693.37687500000004</v>
      </c>
      <c r="I477" s="275">
        <f t="shared" si="32"/>
        <v>1655.9471249999999</v>
      </c>
      <c r="J477" s="275">
        <v>61</v>
      </c>
      <c r="K477" s="275">
        <v>515</v>
      </c>
      <c r="L477" s="275">
        <v>175</v>
      </c>
      <c r="M477" s="275">
        <v>739</v>
      </c>
      <c r="N477" s="275">
        <v>588</v>
      </c>
      <c r="O477" s="275"/>
      <c r="P477" s="275"/>
      <c r="Q477" s="276">
        <f t="shared" si="29"/>
        <v>13491.074000000001</v>
      </c>
      <c r="R477" s="277">
        <v>443</v>
      </c>
      <c r="S477" s="282"/>
      <c r="T477" s="282"/>
      <c r="U477" s="282"/>
      <c r="V477" s="282"/>
      <c r="W477" s="279">
        <f t="shared" si="30"/>
        <v>13048.074000000001</v>
      </c>
    </row>
    <row r="478" spans="1:23" s="2" customFormat="1" ht="20.100000000000001" customHeight="1">
      <c r="A478" s="42">
        <f t="shared" si="28"/>
        <v>471</v>
      </c>
      <c r="B478" s="306" t="s">
        <v>1942</v>
      </c>
      <c r="C478" s="306" t="s">
        <v>477</v>
      </c>
      <c r="D478" s="306" t="s">
        <v>831</v>
      </c>
      <c r="E478" s="306" t="s">
        <v>1943</v>
      </c>
      <c r="F478" s="306" t="s">
        <v>260</v>
      </c>
      <c r="G478" s="275">
        <v>6592</v>
      </c>
      <c r="H478" s="275">
        <f t="shared" si="31"/>
        <v>504.28800000000001</v>
      </c>
      <c r="I478" s="275">
        <f t="shared" si="32"/>
        <v>1204.3584000000001</v>
      </c>
      <c r="J478" s="275">
        <v>61</v>
      </c>
      <c r="K478" s="275">
        <v>515</v>
      </c>
      <c r="L478" s="275">
        <v>175</v>
      </c>
      <c r="M478" s="275">
        <v>739</v>
      </c>
      <c r="N478" s="275">
        <v>588</v>
      </c>
      <c r="O478" s="275"/>
      <c r="P478" s="275"/>
      <c r="Q478" s="276">
        <f t="shared" si="29"/>
        <v>10378.646400000001</v>
      </c>
      <c r="R478" s="277">
        <v>443</v>
      </c>
      <c r="S478" s="282"/>
      <c r="T478" s="282"/>
      <c r="U478" s="282"/>
      <c r="V478" s="282"/>
      <c r="W478" s="279">
        <f t="shared" si="30"/>
        <v>9935.6464000000014</v>
      </c>
    </row>
    <row r="479" spans="1:23" s="2" customFormat="1" ht="20.100000000000001" customHeight="1">
      <c r="A479" s="42">
        <f t="shared" si="28"/>
        <v>472</v>
      </c>
      <c r="B479" s="306" t="s">
        <v>1944</v>
      </c>
      <c r="C479" s="306" t="s">
        <v>1945</v>
      </c>
      <c r="D479" s="306" t="s">
        <v>831</v>
      </c>
      <c r="E479" s="306" t="s">
        <v>1946</v>
      </c>
      <c r="F479" s="306" t="s">
        <v>264</v>
      </c>
      <c r="G479" s="275">
        <v>4690</v>
      </c>
      <c r="H479" s="275">
        <f t="shared" si="31"/>
        <v>358.78499999999997</v>
      </c>
      <c r="I479" s="275">
        <f t="shared" si="32"/>
        <v>856.86300000000006</v>
      </c>
      <c r="J479" s="275">
        <v>61</v>
      </c>
      <c r="K479" s="275">
        <v>515</v>
      </c>
      <c r="L479" s="275">
        <v>175</v>
      </c>
      <c r="M479" s="275">
        <v>739</v>
      </c>
      <c r="N479" s="275">
        <v>588</v>
      </c>
      <c r="O479" s="275"/>
      <c r="P479" s="275"/>
      <c r="Q479" s="276">
        <f t="shared" si="29"/>
        <v>7983.6480000000001</v>
      </c>
      <c r="R479" s="277">
        <v>443</v>
      </c>
      <c r="S479" s="282"/>
      <c r="T479" s="282"/>
      <c r="U479" s="282"/>
      <c r="V479" s="282"/>
      <c r="W479" s="279">
        <f t="shared" si="30"/>
        <v>7540.6480000000001</v>
      </c>
    </row>
    <row r="480" spans="1:23" s="2" customFormat="1" ht="20.100000000000001" customHeight="1">
      <c r="A480" s="42">
        <f t="shared" si="28"/>
        <v>473</v>
      </c>
      <c r="B480" s="306" t="s">
        <v>1947</v>
      </c>
      <c r="C480" s="306" t="s">
        <v>512</v>
      </c>
      <c r="D480" s="306" t="s">
        <v>831</v>
      </c>
      <c r="E480" s="306" t="s">
        <v>1948</v>
      </c>
      <c r="F480" s="306" t="s">
        <v>268</v>
      </c>
      <c r="G480" s="275">
        <v>7047.01</v>
      </c>
      <c r="H480" s="275">
        <f t="shared" si="31"/>
        <v>539.09626500000002</v>
      </c>
      <c r="I480" s="275">
        <f t="shared" si="32"/>
        <v>1287.4887270000002</v>
      </c>
      <c r="J480" s="275">
        <v>61</v>
      </c>
      <c r="K480" s="275">
        <v>515</v>
      </c>
      <c r="L480" s="275">
        <v>175</v>
      </c>
      <c r="M480" s="275">
        <v>739</v>
      </c>
      <c r="N480" s="275">
        <v>588</v>
      </c>
      <c r="O480" s="275"/>
      <c r="P480" s="275"/>
      <c r="Q480" s="276">
        <f t="shared" si="29"/>
        <v>10951.594992</v>
      </c>
      <c r="R480" s="277">
        <v>443</v>
      </c>
      <c r="S480" s="282"/>
      <c r="T480" s="282"/>
      <c r="U480" s="282"/>
      <c r="V480" s="282"/>
      <c r="W480" s="279">
        <f t="shared" si="30"/>
        <v>10508.594992</v>
      </c>
    </row>
    <row r="481" spans="1:23" s="2" customFormat="1" ht="20.100000000000001" customHeight="1">
      <c r="A481" s="42">
        <f t="shared" si="28"/>
        <v>474</v>
      </c>
      <c r="B481" s="306" t="s">
        <v>1949</v>
      </c>
      <c r="C481" s="306" t="s">
        <v>1950</v>
      </c>
      <c r="D481" s="306" t="s">
        <v>831</v>
      </c>
      <c r="E481" s="306" t="s">
        <v>1951</v>
      </c>
      <c r="F481" s="306" t="s">
        <v>288</v>
      </c>
      <c r="G481" s="275">
        <v>8092.82</v>
      </c>
      <c r="H481" s="275">
        <f t="shared" si="31"/>
        <v>619.10073</v>
      </c>
      <c r="I481" s="275">
        <f t="shared" si="32"/>
        <v>1478.5582139999999</v>
      </c>
      <c r="J481" s="275">
        <v>61</v>
      </c>
      <c r="K481" s="275">
        <v>515</v>
      </c>
      <c r="L481" s="275">
        <v>175</v>
      </c>
      <c r="M481" s="275">
        <v>739</v>
      </c>
      <c r="N481" s="275">
        <v>588</v>
      </c>
      <c r="O481" s="275"/>
      <c r="P481" s="275"/>
      <c r="Q481" s="276">
        <f t="shared" si="29"/>
        <v>12268.478944</v>
      </c>
      <c r="R481" s="277">
        <v>443</v>
      </c>
      <c r="S481" s="282"/>
      <c r="T481" s="282"/>
      <c r="U481" s="282"/>
      <c r="V481" s="282"/>
      <c r="W481" s="279">
        <f t="shared" si="30"/>
        <v>11825.478944</v>
      </c>
    </row>
    <row r="482" spans="1:23" s="2" customFormat="1" ht="20.100000000000001" customHeight="1">
      <c r="A482" s="42">
        <f t="shared" ref="A482:A529" si="33">1+A481</f>
        <v>475</v>
      </c>
      <c r="B482" s="306" t="s">
        <v>1952</v>
      </c>
      <c r="C482" s="306" t="s">
        <v>1953</v>
      </c>
      <c r="D482" s="306" t="s">
        <v>831</v>
      </c>
      <c r="E482" s="306" t="s">
        <v>1954</v>
      </c>
      <c r="F482" s="306" t="s">
        <v>237</v>
      </c>
      <c r="G482" s="275">
        <v>1388.75</v>
      </c>
      <c r="H482" s="275">
        <f t="shared" si="31"/>
        <v>106.239375</v>
      </c>
      <c r="I482" s="275">
        <f t="shared" si="32"/>
        <v>253.724625</v>
      </c>
      <c r="J482" s="275">
        <v>61</v>
      </c>
      <c r="K482" s="275">
        <v>515</v>
      </c>
      <c r="L482" s="275">
        <v>175</v>
      </c>
      <c r="M482" s="275">
        <v>739</v>
      </c>
      <c r="N482" s="275">
        <v>588</v>
      </c>
      <c r="O482" s="275"/>
      <c r="P482" s="275"/>
      <c r="Q482" s="276">
        <f t="shared" si="29"/>
        <v>3826.7139999999999</v>
      </c>
      <c r="R482" s="277">
        <v>443</v>
      </c>
      <c r="S482" s="282"/>
      <c r="T482" s="282"/>
      <c r="U482" s="282"/>
      <c r="V482" s="282"/>
      <c r="W482" s="279">
        <f t="shared" si="30"/>
        <v>3383.7139999999999</v>
      </c>
    </row>
    <row r="483" spans="1:23" s="2" customFormat="1" ht="20.100000000000001" customHeight="1">
      <c r="A483" s="42">
        <f t="shared" si="33"/>
        <v>476</v>
      </c>
      <c r="B483" s="306" t="s">
        <v>804</v>
      </c>
      <c r="C483" s="306" t="s">
        <v>1955</v>
      </c>
      <c r="D483" s="306" t="s">
        <v>831</v>
      </c>
      <c r="E483" s="306" t="s">
        <v>1956</v>
      </c>
      <c r="F483" s="306" t="s">
        <v>268</v>
      </c>
      <c r="G483" s="275">
        <v>7210.13</v>
      </c>
      <c r="H483" s="275">
        <f t="shared" si="31"/>
        <v>551.57494499999996</v>
      </c>
      <c r="I483" s="275">
        <f t="shared" si="32"/>
        <v>1317.290751</v>
      </c>
      <c r="J483" s="275">
        <v>61</v>
      </c>
      <c r="K483" s="275">
        <v>515</v>
      </c>
      <c r="L483" s="275">
        <v>175</v>
      </c>
      <c r="M483" s="275">
        <v>739</v>
      </c>
      <c r="N483" s="275">
        <v>588</v>
      </c>
      <c r="O483" s="275"/>
      <c r="P483" s="275"/>
      <c r="Q483" s="276">
        <f t="shared" si="29"/>
        <v>11156.995696</v>
      </c>
      <c r="R483" s="277">
        <v>443</v>
      </c>
      <c r="S483" s="282"/>
      <c r="T483" s="282"/>
      <c r="U483" s="282"/>
      <c r="V483" s="282"/>
      <c r="W483" s="279">
        <f t="shared" si="30"/>
        <v>10713.995696</v>
      </c>
    </row>
    <row r="484" spans="1:23" s="2" customFormat="1" ht="20.100000000000001" customHeight="1">
      <c r="A484" s="42">
        <f t="shared" si="33"/>
        <v>477</v>
      </c>
      <c r="B484" s="306" t="s">
        <v>1957</v>
      </c>
      <c r="C484" s="306" t="s">
        <v>1101</v>
      </c>
      <c r="D484" s="306" t="s">
        <v>831</v>
      </c>
      <c r="E484" s="306" t="s">
        <v>1958</v>
      </c>
      <c r="F484" s="306" t="s">
        <v>292</v>
      </c>
      <c r="G484" s="275">
        <v>7957.38</v>
      </c>
      <c r="H484" s="275">
        <f t="shared" si="31"/>
        <v>608.73956999999996</v>
      </c>
      <c r="I484" s="275">
        <f t="shared" si="32"/>
        <v>1453.813326</v>
      </c>
      <c r="J484" s="275">
        <v>61</v>
      </c>
      <c r="K484" s="275">
        <v>515</v>
      </c>
      <c r="L484" s="275">
        <v>175</v>
      </c>
      <c r="M484" s="275">
        <v>739</v>
      </c>
      <c r="N484" s="275">
        <v>588</v>
      </c>
      <c r="O484" s="275"/>
      <c r="P484" s="275"/>
      <c r="Q484" s="276">
        <f t="shared" si="29"/>
        <v>12097.932896</v>
      </c>
      <c r="R484" s="277">
        <v>443</v>
      </c>
      <c r="S484" s="282"/>
      <c r="T484" s="282"/>
      <c r="U484" s="282"/>
      <c r="V484" s="282"/>
      <c r="W484" s="279">
        <f t="shared" si="30"/>
        <v>11654.932896</v>
      </c>
    </row>
    <row r="485" spans="1:23" s="2" customFormat="1" ht="20.100000000000001" customHeight="1">
      <c r="A485" s="42">
        <f t="shared" si="33"/>
        <v>478</v>
      </c>
      <c r="B485" s="306" t="s">
        <v>1959</v>
      </c>
      <c r="C485" s="306" t="s">
        <v>1960</v>
      </c>
      <c r="D485" s="306" t="s">
        <v>831</v>
      </c>
      <c r="E485" s="306" t="s">
        <v>1961</v>
      </c>
      <c r="F485" s="306" t="s">
        <v>288</v>
      </c>
      <c r="G485" s="275">
        <v>7724</v>
      </c>
      <c r="H485" s="275">
        <f t="shared" si="31"/>
        <v>590.88599999999997</v>
      </c>
      <c r="I485" s="275">
        <f t="shared" si="32"/>
        <v>1411.1748</v>
      </c>
      <c r="J485" s="275">
        <v>61</v>
      </c>
      <c r="K485" s="275">
        <v>515</v>
      </c>
      <c r="L485" s="275">
        <v>175</v>
      </c>
      <c r="M485" s="275">
        <v>739</v>
      </c>
      <c r="N485" s="275">
        <v>588</v>
      </c>
      <c r="O485" s="275"/>
      <c r="P485" s="275"/>
      <c r="Q485" s="276">
        <f t="shared" si="29"/>
        <v>11804.060800000001</v>
      </c>
      <c r="R485" s="277">
        <v>443</v>
      </c>
      <c r="S485" s="282"/>
      <c r="T485" s="282"/>
      <c r="U485" s="282"/>
      <c r="V485" s="282"/>
      <c r="W485" s="279">
        <f t="shared" si="30"/>
        <v>11361.060800000001</v>
      </c>
    </row>
    <row r="486" spans="1:23" s="2" customFormat="1" ht="20.100000000000001" customHeight="1">
      <c r="A486" s="42">
        <f t="shared" si="33"/>
        <v>479</v>
      </c>
      <c r="B486" s="306" t="s">
        <v>1962</v>
      </c>
      <c r="C486" s="306" t="s">
        <v>1696</v>
      </c>
      <c r="D486" s="306" t="s">
        <v>831</v>
      </c>
      <c r="E486" s="306" t="s">
        <v>1963</v>
      </c>
      <c r="F486" s="306" t="s">
        <v>288</v>
      </c>
      <c r="G486" s="275">
        <v>9075</v>
      </c>
      <c r="H486" s="275">
        <f t="shared" si="31"/>
        <v>694.23749999999995</v>
      </c>
      <c r="I486" s="275">
        <f t="shared" si="32"/>
        <v>1658.0025000000001</v>
      </c>
      <c r="J486" s="275">
        <v>61</v>
      </c>
      <c r="K486" s="275">
        <v>515</v>
      </c>
      <c r="L486" s="275">
        <v>175</v>
      </c>
      <c r="M486" s="275">
        <v>739</v>
      </c>
      <c r="N486" s="275">
        <v>588</v>
      </c>
      <c r="O486" s="275"/>
      <c r="P486" s="275"/>
      <c r="Q486" s="276">
        <f t="shared" si="29"/>
        <v>13505.24</v>
      </c>
      <c r="R486" s="277">
        <v>443</v>
      </c>
      <c r="S486" s="282"/>
      <c r="T486" s="282"/>
      <c r="U486" s="282"/>
      <c r="V486" s="282"/>
      <c r="W486" s="279">
        <f t="shared" si="30"/>
        <v>13062.24</v>
      </c>
    </row>
    <row r="487" spans="1:23" s="2" customFormat="1" ht="20.100000000000001" customHeight="1">
      <c r="A487" s="42">
        <f t="shared" si="33"/>
        <v>480</v>
      </c>
      <c r="B487" s="306" t="s">
        <v>1964</v>
      </c>
      <c r="C487" s="306" t="s">
        <v>1965</v>
      </c>
      <c r="D487" s="306" t="s">
        <v>831</v>
      </c>
      <c r="E487" s="306" t="s">
        <v>1966</v>
      </c>
      <c r="F487" s="306" t="s">
        <v>288</v>
      </c>
      <c r="G487" s="275" t="s">
        <v>2202</v>
      </c>
      <c r="H487" s="275"/>
      <c r="I487" s="275"/>
      <c r="J487" s="275"/>
      <c r="K487" s="275"/>
      <c r="L487" s="275"/>
      <c r="M487" s="275"/>
      <c r="N487" s="275"/>
      <c r="O487" s="275"/>
      <c r="P487" s="275"/>
      <c r="Q487" s="276">
        <f t="shared" si="29"/>
        <v>0</v>
      </c>
      <c r="R487" s="280"/>
      <c r="S487" s="282"/>
      <c r="T487" s="282"/>
      <c r="U487" s="282"/>
      <c r="V487" s="282"/>
      <c r="W487" s="279">
        <f t="shared" si="30"/>
        <v>0</v>
      </c>
    </row>
    <row r="488" spans="1:23" s="2" customFormat="1" ht="20.100000000000001" customHeight="1">
      <c r="A488" s="42">
        <f t="shared" si="33"/>
        <v>481</v>
      </c>
      <c r="B488" s="306" t="s">
        <v>1967</v>
      </c>
      <c r="C488" s="306" t="s">
        <v>1968</v>
      </c>
      <c r="D488" s="306" t="s">
        <v>831</v>
      </c>
      <c r="E488" s="306" t="s">
        <v>1969</v>
      </c>
      <c r="F488" s="306" t="s">
        <v>237</v>
      </c>
      <c r="G488" s="275">
        <v>6290</v>
      </c>
      <c r="H488" s="275">
        <f t="shared" ref="H488:H529" si="34">G488*0.0765</f>
        <v>481.185</v>
      </c>
      <c r="I488" s="275">
        <f t="shared" ref="I488:I529" si="35">G488*0.1827</f>
        <v>1149.183</v>
      </c>
      <c r="J488" s="275">
        <v>61</v>
      </c>
      <c r="K488" s="275">
        <v>515</v>
      </c>
      <c r="L488" s="275">
        <v>175</v>
      </c>
      <c r="M488" s="275">
        <v>739</v>
      </c>
      <c r="N488" s="275">
        <v>588</v>
      </c>
      <c r="O488" s="275"/>
      <c r="P488" s="275"/>
      <c r="Q488" s="276">
        <f t="shared" si="29"/>
        <v>9998.3680000000004</v>
      </c>
      <c r="R488" s="277">
        <v>443</v>
      </c>
      <c r="S488" s="282"/>
      <c r="T488" s="282"/>
      <c r="U488" s="282"/>
      <c r="V488" s="282"/>
      <c r="W488" s="279">
        <f t="shared" si="30"/>
        <v>9555.3680000000004</v>
      </c>
    </row>
    <row r="489" spans="1:23" s="2" customFormat="1" ht="20.100000000000001" customHeight="1">
      <c r="A489" s="42">
        <f t="shared" si="33"/>
        <v>482</v>
      </c>
      <c r="B489" s="306" t="s">
        <v>1970</v>
      </c>
      <c r="C489" s="306" t="s">
        <v>1971</v>
      </c>
      <c r="D489" s="306" t="s">
        <v>831</v>
      </c>
      <c r="E489" s="306" t="s">
        <v>1972</v>
      </c>
      <c r="F489" s="306" t="s">
        <v>1117</v>
      </c>
      <c r="G489" s="275">
        <v>5678.5</v>
      </c>
      <c r="H489" s="275">
        <f t="shared" si="34"/>
        <v>434.40524999999997</v>
      </c>
      <c r="I489" s="275">
        <f t="shared" si="35"/>
        <v>1037.4619500000001</v>
      </c>
      <c r="J489" s="275">
        <v>61</v>
      </c>
      <c r="K489" s="275">
        <v>515</v>
      </c>
      <c r="L489" s="275">
        <v>175</v>
      </c>
      <c r="M489" s="275">
        <v>739</v>
      </c>
      <c r="N489" s="275">
        <v>588</v>
      </c>
      <c r="O489" s="275"/>
      <c r="P489" s="275"/>
      <c r="Q489" s="276">
        <f t="shared" si="29"/>
        <v>9228.3672000000006</v>
      </c>
      <c r="R489" s="277">
        <v>443</v>
      </c>
      <c r="S489" s="282"/>
      <c r="T489" s="282"/>
      <c r="U489" s="282"/>
      <c r="V489" s="282"/>
      <c r="W489" s="279">
        <f t="shared" si="30"/>
        <v>8785.3672000000006</v>
      </c>
    </row>
    <row r="490" spans="1:23" s="2" customFormat="1" ht="20.100000000000001" customHeight="1">
      <c r="A490" s="42">
        <f t="shared" si="33"/>
        <v>483</v>
      </c>
      <c r="B490" s="306" t="s">
        <v>1973</v>
      </c>
      <c r="C490" s="306" t="s">
        <v>1155</v>
      </c>
      <c r="D490" s="306" t="s">
        <v>831</v>
      </c>
      <c r="E490" s="306" t="s">
        <v>1974</v>
      </c>
      <c r="F490" s="306" t="s">
        <v>241</v>
      </c>
      <c r="G490" s="275">
        <v>7210.5</v>
      </c>
      <c r="H490" s="275">
        <f t="shared" si="34"/>
        <v>551.60325</v>
      </c>
      <c r="I490" s="275">
        <f t="shared" si="35"/>
        <v>1317.35835</v>
      </c>
      <c r="J490" s="275">
        <v>61</v>
      </c>
      <c r="K490" s="275">
        <v>515</v>
      </c>
      <c r="L490" s="275">
        <v>175</v>
      </c>
      <c r="M490" s="275">
        <v>739</v>
      </c>
      <c r="N490" s="275">
        <v>588</v>
      </c>
      <c r="O490" s="275"/>
      <c r="P490" s="275"/>
      <c r="Q490" s="276">
        <f t="shared" si="29"/>
        <v>11157.461600000001</v>
      </c>
      <c r="R490" s="277">
        <v>443</v>
      </c>
      <c r="S490" s="282"/>
      <c r="T490" s="282"/>
      <c r="U490" s="282"/>
      <c r="V490" s="282"/>
      <c r="W490" s="279">
        <f t="shared" si="30"/>
        <v>10714.461600000001</v>
      </c>
    </row>
    <row r="491" spans="1:23" s="2" customFormat="1" ht="20.100000000000001" customHeight="1">
      <c r="A491" s="42">
        <f t="shared" si="33"/>
        <v>484</v>
      </c>
      <c r="B491" s="306" t="s">
        <v>1975</v>
      </c>
      <c r="C491" s="306" t="s">
        <v>1976</v>
      </c>
      <c r="D491" s="306" t="s">
        <v>831</v>
      </c>
      <c r="E491" s="306" t="s">
        <v>1977</v>
      </c>
      <c r="F491" s="306" t="s">
        <v>260</v>
      </c>
      <c r="G491" s="275">
        <v>8136.9</v>
      </c>
      <c r="H491" s="275">
        <f t="shared" si="34"/>
        <v>622.47284999999999</v>
      </c>
      <c r="I491" s="275">
        <f t="shared" si="35"/>
        <v>1486.6116299999999</v>
      </c>
      <c r="J491" s="275">
        <v>61</v>
      </c>
      <c r="K491" s="275">
        <v>515</v>
      </c>
      <c r="L491" s="275">
        <v>175</v>
      </c>
      <c r="M491" s="275">
        <v>739</v>
      </c>
      <c r="N491" s="275">
        <v>588</v>
      </c>
      <c r="O491" s="275"/>
      <c r="P491" s="275"/>
      <c r="Q491" s="276">
        <f t="shared" ref="Q491:Q521" si="36">SUM(G491:P491)</f>
        <v>12323.984479999999</v>
      </c>
      <c r="R491" s="277">
        <v>443</v>
      </c>
      <c r="S491" s="282"/>
      <c r="T491" s="282"/>
      <c r="U491" s="282"/>
      <c r="V491" s="282"/>
      <c r="W491" s="279">
        <f t="shared" si="30"/>
        <v>11880.984479999999</v>
      </c>
    </row>
    <row r="492" spans="1:23" s="2" customFormat="1" ht="20.100000000000001" customHeight="1">
      <c r="A492" s="42">
        <f t="shared" si="33"/>
        <v>485</v>
      </c>
      <c r="B492" s="306" t="s">
        <v>1978</v>
      </c>
      <c r="C492" s="306" t="s">
        <v>1723</v>
      </c>
      <c r="D492" s="306" t="s">
        <v>831</v>
      </c>
      <c r="E492" s="306" t="s">
        <v>1979</v>
      </c>
      <c r="F492" s="306" t="s">
        <v>288</v>
      </c>
      <c r="G492" s="275">
        <v>7431.28</v>
      </c>
      <c r="H492" s="275">
        <f t="shared" si="34"/>
        <v>568.49292000000003</v>
      </c>
      <c r="I492" s="275">
        <f t="shared" si="35"/>
        <v>1357.6948560000001</v>
      </c>
      <c r="J492" s="275">
        <v>61</v>
      </c>
      <c r="K492" s="275">
        <v>515</v>
      </c>
      <c r="L492" s="275">
        <v>175</v>
      </c>
      <c r="M492" s="275">
        <v>739</v>
      </c>
      <c r="N492" s="275">
        <v>588</v>
      </c>
      <c r="O492" s="275"/>
      <c r="P492" s="275"/>
      <c r="Q492" s="276">
        <f t="shared" si="36"/>
        <v>11435.467776</v>
      </c>
      <c r="R492" s="277">
        <v>443</v>
      </c>
      <c r="S492" s="282"/>
      <c r="T492" s="282"/>
      <c r="U492" s="282"/>
      <c r="V492" s="282"/>
      <c r="W492" s="279">
        <f t="shared" si="30"/>
        <v>10992.467776</v>
      </c>
    </row>
    <row r="493" spans="1:23" s="2" customFormat="1" ht="20.100000000000001" customHeight="1">
      <c r="A493" s="42">
        <f t="shared" si="33"/>
        <v>486</v>
      </c>
      <c r="B493" s="306" t="s">
        <v>1980</v>
      </c>
      <c r="C493" s="306" t="s">
        <v>776</v>
      </c>
      <c r="D493" s="306" t="s">
        <v>831</v>
      </c>
      <c r="E493" s="306" t="s">
        <v>1981</v>
      </c>
      <c r="F493" s="306" t="s">
        <v>288</v>
      </c>
      <c r="G493" s="275">
        <v>380</v>
      </c>
      <c r="H493" s="275">
        <f t="shared" si="34"/>
        <v>29.07</v>
      </c>
      <c r="I493" s="275">
        <f t="shared" si="35"/>
        <v>69.426000000000002</v>
      </c>
      <c r="J493" s="275">
        <v>61</v>
      </c>
      <c r="K493" s="275">
        <v>515</v>
      </c>
      <c r="L493" s="275">
        <v>175</v>
      </c>
      <c r="M493" s="275">
        <v>739</v>
      </c>
      <c r="N493" s="275">
        <v>588</v>
      </c>
      <c r="O493" s="275"/>
      <c r="P493" s="275"/>
      <c r="Q493" s="276">
        <f t="shared" si="36"/>
        <v>2556.4960000000001</v>
      </c>
      <c r="R493" s="277">
        <v>443</v>
      </c>
      <c r="S493" s="282"/>
      <c r="T493" s="282"/>
      <c r="U493" s="282"/>
      <c r="V493" s="282"/>
      <c r="W493" s="279">
        <f t="shared" si="30"/>
        <v>2113.4960000000001</v>
      </c>
    </row>
    <row r="494" spans="1:23" s="2" customFormat="1" ht="20.100000000000001" customHeight="1">
      <c r="A494" s="42">
        <f t="shared" si="33"/>
        <v>487</v>
      </c>
      <c r="B494" s="306" t="s">
        <v>1982</v>
      </c>
      <c r="C494" s="306" t="s">
        <v>480</v>
      </c>
      <c r="D494" s="306" t="s">
        <v>831</v>
      </c>
      <c r="E494" s="306" t="s">
        <v>1983</v>
      </c>
      <c r="F494" s="306" t="s">
        <v>268</v>
      </c>
      <c r="G494" s="275">
        <v>7325</v>
      </c>
      <c r="H494" s="275">
        <f t="shared" si="34"/>
        <v>560.36249999999995</v>
      </c>
      <c r="I494" s="275">
        <f t="shared" si="35"/>
        <v>1338.2774999999999</v>
      </c>
      <c r="J494" s="275">
        <v>61</v>
      </c>
      <c r="K494" s="275">
        <v>515</v>
      </c>
      <c r="L494" s="275">
        <v>175</v>
      </c>
      <c r="M494" s="275">
        <v>739</v>
      </c>
      <c r="N494" s="275">
        <v>588</v>
      </c>
      <c r="O494" s="275"/>
      <c r="P494" s="275"/>
      <c r="Q494" s="276">
        <f t="shared" si="36"/>
        <v>11301.64</v>
      </c>
      <c r="R494" s="277">
        <v>443</v>
      </c>
      <c r="S494" s="282"/>
      <c r="T494" s="282"/>
      <c r="U494" s="282"/>
      <c r="V494" s="282"/>
      <c r="W494" s="279">
        <f t="shared" si="30"/>
        <v>10858.64</v>
      </c>
    </row>
    <row r="495" spans="1:23" s="2" customFormat="1" ht="20.100000000000001" customHeight="1">
      <c r="A495" s="42">
        <f t="shared" si="33"/>
        <v>488</v>
      </c>
      <c r="B495" s="306" t="s">
        <v>1984</v>
      </c>
      <c r="C495" s="306" t="s">
        <v>1403</v>
      </c>
      <c r="D495" s="306" t="s">
        <v>831</v>
      </c>
      <c r="E495" s="306" t="s">
        <v>1985</v>
      </c>
      <c r="F495" s="306" t="s">
        <v>288</v>
      </c>
      <c r="G495" s="275">
        <v>6646.25</v>
      </c>
      <c r="H495" s="275">
        <f t="shared" si="34"/>
        <v>508.43812500000001</v>
      </c>
      <c r="I495" s="275">
        <f t="shared" si="35"/>
        <v>1214.269875</v>
      </c>
      <c r="J495" s="275">
        <v>61</v>
      </c>
      <c r="K495" s="275">
        <v>515</v>
      </c>
      <c r="L495" s="275">
        <v>175</v>
      </c>
      <c r="M495" s="275">
        <v>739</v>
      </c>
      <c r="N495" s="275">
        <v>588</v>
      </c>
      <c r="O495" s="275"/>
      <c r="P495" s="275"/>
      <c r="Q495" s="276">
        <f t="shared" si="36"/>
        <v>10446.957999999999</v>
      </c>
      <c r="R495" s="277">
        <v>443</v>
      </c>
      <c r="S495" s="282"/>
      <c r="T495" s="282"/>
      <c r="U495" s="282"/>
      <c r="V495" s="282"/>
      <c r="W495" s="279">
        <f t="shared" ref="W495:W521" si="37">+Q495-R495</f>
        <v>10003.957999999999</v>
      </c>
    </row>
    <row r="496" spans="1:23" s="2" customFormat="1" ht="20.100000000000001" customHeight="1">
      <c r="A496" s="42">
        <f t="shared" si="33"/>
        <v>489</v>
      </c>
      <c r="B496" s="306" t="s">
        <v>1986</v>
      </c>
      <c r="C496" s="306" t="s">
        <v>763</v>
      </c>
      <c r="D496" s="306" t="s">
        <v>831</v>
      </c>
      <c r="E496" s="306" t="s">
        <v>1987</v>
      </c>
      <c r="F496" s="306" t="s">
        <v>260</v>
      </c>
      <c r="G496" s="275">
        <v>9230.76</v>
      </c>
      <c r="H496" s="275">
        <f t="shared" si="34"/>
        <v>706.15314000000001</v>
      </c>
      <c r="I496" s="275">
        <f t="shared" si="35"/>
        <v>1686.459852</v>
      </c>
      <c r="J496" s="275">
        <v>61</v>
      </c>
      <c r="K496" s="275">
        <v>515</v>
      </c>
      <c r="L496" s="275">
        <v>175</v>
      </c>
      <c r="M496" s="275">
        <v>739</v>
      </c>
      <c r="N496" s="275">
        <v>588</v>
      </c>
      <c r="O496" s="275"/>
      <c r="P496" s="275"/>
      <c r="Q496" s="276">
        <f t="shared" si="36"/>
        <v>13701.372992000001</v>
      </c>
      <c r="R496" s="277">
        <v>443</v>
      </c>
      <c r="S496" s="282"/>
      <c r="T496" s="282"/>
      <c r="U496" s="282"/>
      <c r="V496" s="282"/>
      <c r="W496" s="279">
        <f t="shared" si="37"/>
        <v>13258.372992000001</v>
      </c>
    </row>
    <row r="497" spans="1:23" s="2" customFormat="1" ht="20.100000000000001" customHeight="1">
      <c r="A497" s="42">
        <f t="shared" si="33"/>
        <v>490</v>
      </c>
      <c r="B497" s="306" t="s">
        <v>1988</v>
      </c>
      <c r="C497" s="306" t="s">
        <v>1989</v>
      </c>
      <c r="D497" s="306" t="s">
        <v>831</v>
      </c>
      <c r="E497" s="306" t="s">
        <v>1990</v>
      </c>
      <c r="F497" s="306" t="s">
        <v>264</v>
      </c>
      <c r="G497" s="275">
        <v>8136.9</v>
      </c>
      <c r="H497" s="275">
        <f t="shared" si="34"/>
        <v>622.47284999999999</v>
      </c>
      <c r="I497" s="275">
        <f t="shared" si="35"/>
        <v>1486.6116299999999</v>
      </c>
      <c r="J497" s="275">
        <v>61</v>
      </c>
      <c r="K497" s="275">
        <v>515</v>
      </c>
      <c r="L497" s="275">
        <v>175</v>
      </c>
      <c r="M497" s="275">
        <v>739</v>
      </c>
      <c r="N497" s="275">
        <v>588</v>
      </c>
      <c r="O497" s="275"/>
      <c r="P497" s="275"/>
      <c r="Q497" s="276">
        <f t="shared" si="36"/>
        <v>12323.984479999999</v>
      </c>
      <c r="R497" s="277">
        <v>443</v>
      </c>
      <c r="S497" s="282"/>
      <c r="T497" s="282"/>
      <c r="U497" s="282"/>
      <c r="V497" s="282"/>
      <c r="W497" s="279">
        <f t="shared" si="37"/>
        <v>11880.984479999999</v>
      </c>
    </row>
    <row r="498" spans="1:23" s="2" customFormat="1" ht="20.100000000000001" customHeight="1">
      <c r="A498" s="42">
        <f t="shared" si="33"/>
        <v>491</v>
      </c>
      <c r="B498" s="306" t="s">
        <v>1991</v>
      </c>
      <c r="C498" s="306" t="s">
        <v>736</v>
      </c>
      <c r="D498" s="306" t="s">
        <v>831</v>
      </c>
      <c r="E498" s="306" t="s">
        <v>1992</v>
      </c>
      <c r="F498" s="306" t="s">
        <v>288</v>
      </c>
      <c r="G498" s="275">
        <v>5699.5</v>
      </c>
      <c r="H498" s="275">
        <f t="shared" si="34"/>
        <v>436.01175000000001</v>
      </c>
      <c r="I498" s="275">
        <f t="shared" si="35"/>
        <v>1041.29865</v>
      </c>
      <c r="J498" s="275">
        <v>61</v>
      </c>
      <c r="K498" s="275">
        <v>515</v>
      </c>
      <c r="L498" s="275">
        <v>175</v>
      </c>
      <c r="M498" s="275">
        <v>739</v>
      </c>
      <c r="N498" s="275">
        <v>588</v>
      </c>
      <c r="O498" s="275"/>
      <c r="P498" s="275"/>
      <c r="Q498" s="276">
        <f t="shared" si="36"/>
        <v>9254.8103999999985</v>
      </c>
      <c r="R498" s="277">
        <v>443</v>
      </c>
      <c r="S498" s="282"/>
      <c r="T498" s="282"/>
      <c r="U498" s="282"/>
      <c r="V498" s="282"/>
      <c r="W498" s="279">
        <f t="shared" si="37"/>
        <v>8811.8103999999985</v>
      </c>
    </row>
    <row r="499" spans="1:23" s="2" customFormat="1" ht="20.100000000000001" customHeight="1">
      <c r="A499" s="42">
        <f t="shared" si="33"/>
        <v>492</v>
      </c>
      <c r="B499" s="306" t="s">
        <v>309</v>
      </c>
      <c r="C499" s="306" t="s">
        <v>464</v>
      </c>
      <c r="D499" s="306" t="s">
        <v>831</v>
      </c>
      <c r="E499" s="306" t="s">
        <v>1993</v>
      </c>
      <c r="F499" s="306" t="s">
        <v>288</v>
      </c>
      <c r="G499" s="275">
        <v>7490.25</v>
      </c>
      <c r="H499" s="275">
        <f t="shared" si="34"/>
        <v>573.00412500000004</v>
      </c>
      <c r="I499" s="275">
        <f t="shared" si="35"/>
        <v>1368.4686750000001</v>
      </c>
      <c r="J499" s="275">
        <v>61</v>
      </c>
      <c r="K499" s="275">
        <v>515</v>
      </c>
      <c r="L499" s="275">
        <v>175</v>
      </c>
      <c r="M499" s="275">
        <v>739</v>
      </c>
      <c r="N499" s="275">
        <v>588</v>
      </c>
      <c r="O499" s="275"/>
      <c r="P499" s="275"/>
      <c r="Q499" s="276">
        <f t="shared" si="36"/>
        <v>11509.7228</v>
      </c>
      <c r="R499" s="277">
        <v>443</v>
      </c>
      <c r="S499" s="282"/>
      <c r="T499" s="282"/>
      <c r="U499" s="282"/>
      <c r="V499" s="282"/>
      <c r="W499" s="279">
        <f t="shared" si="37"/>
        <v>11066.7228</v>
      </c>
    </row>
    <row r="500" spans="1:23" s="2" customFormat="1" ht="20.100000000000001" customHeight="1">
      <c r="A500" s="42">
        <f t="shared" si="33"/>
        <v>493</v>
      </c>
      <c r="B500" s="306" t="s">
        <v>1994</v>
      </c>
      <c r="C500" s="306" t="s">
        <v>1995</v>
      </c>
      <c r="D500" s="306" t="s">
        <v>831</v>
      </c>
      <c r="E500" s="306" t="s">
        <v>1996</v>
      </c>
      <c r="F500" s="306" t="s">
        <v>288</v>
      </c>
      <c r="G500" s="275">
        <v>8357.7199999999993</v>
      </c>
      <c r="H500" s="275">
        <f t="shared" si="34"/>
        <v>639.36557999999991</v>
      </c>
      <c r="I500" s="275">
        <f t="shared" si="35"/>
        <v>1526.9554439999999</v>
      </c>
      <c r="J500" s="275">
        <v>61</v>
      </c>
      <c r="K500" s="275">
        <v>515</v>
      </c>
      <c r="L500" s="275">
        <v>175</v>
      </c>
      <c r="M500" s="275">
        <v>739</v>
      </c>
      <c r="N500" s="275">
        <v>588</v>
      </c>
      <c r="O500" s="275"/>
      <c r="P500" s="275"/>
      <c r="Q500" s="276">
        <f t="shared" si="36"/>
        <v>12602.041023999998</v>
      </c>
      <c r="R500" s="277">
        <v>443</v>
      </c>
      <c r="S500" s="282"/>
      <c r="T500" s="282"/>
      <c r="U500" s="282"/>
      <c r="V500" s="282"/>
      <c r="W500" s="279">
        <f t="shared" si="37"/>
        <v>12159.041023999998</v>
      </c>
    </row>
    <row r="501" spans="1:23" s="2" customFormat="1" ht="20.100000000000001" customHeight="1">
      <c r="A501" s="42">
        <f t="shared" si="33"/>
        <v>494</v>
      </c>
      <c r="B501" s="306" t="s">
        <v>1997</v>
      </c>
      <c r="C501" s="306" t="s">
        <v>1408</v>
      </c>
      <c r="D501" s="306" t="s">
        <v>831</v>
      </c>
      <c r="E501" s="306" t="s">
        <v>1998</v>
      </c>
      <c r="F501" s="306" t="s">
        <v>1999</v>
      </c>
      <c r="G501" s="275">
        <v>7302.77</v>
      </c>
      <c r="H501" s="275">
        <f t="shared" si="34"/>
        <v>558.66190500000005</v>
      </c>
      <c r="I501" s="275">
        <f t="shared" si="35"/>
        <v>1334.216079</v>
      </c>
      <c r="J501" s="275">
        <v>61</v>
      </c>
      <c r="K501" s="275">
        <v>515</v>
      </c>
      <c r="L501" s="275">
        <v>175</v>
      </c>
      <c r="M501" s="275">
        <v>739</v>
      </c>
      <c r="N501" s="275">
        <v>588</v>
      </c>
      <c r="O501" s="275"/>
      <c r="P501" s="275"/>
      <c r="Q501" s="276">
        <f t="shared" si="36"/>
        <v>11273.647984000001</v>
      </c>
      <c r="R501" s="277">
        <v>443</v>
      </c>
      <c r="S501" s="282"/>
      <c r="T501" s="282"/>
      <c r="U501" s="282"/>
      <c r="V501" s="282"/>
      <c r="W501" s="279">
        <f t="shared" si="37"/>
        <v>10830.647984000001</v>
      </c>
    </row>
    <row r="502" spans="1:23" s="2" customFormat="1" ht="20.100000000000001" customHeight="1">
      <c r="A502" s="42">
        <f t="shared" si="33"/>
        <v>495</v>
      </c>
      <c r="B502" s="306" t="s">
        <v>2000</v>
      </c>
      <c r="C502" s="306" t="s">
        <v>2001</v>
      </c>
      <c r="D502" s="306" t="s">
        <v>831</v>
      </c>
      <c r="E502" s="306" t="s">
        <v>2002</v>
      </c>
      <c r="F502" s="306" t="s">
        <v>237</v>
      </c>
      <c r="G502" s="275">
        <v>8332.3799999999992</v>
      </c>
      <c r="H502" s="275">
        <f t="shared" si="34"/>
        <v>637.42706999999996</v>
      </c>
      <c r="I502" s="275">
        <f t="shared" si="35"/>
        <v>1522.3258259999998</v>
      </c>
      <c r="J502" s="275">
        <v>61</v>
      </c>
      <c r="K502" s="275">
        <v>515</v>
      </c>
      <c r="L502" s="275">
        <v>175</v>
      </c>
      <c r="M502" s="275">
        <v>739</v>
      </c>
      <c r="N502" s="275">
        <v>588</v>
      </c>
      <c r="O502" s="275"/>
      <c r="P502" s="275"/>
      <c r="Q502" s="276">
        <f t="shared" si="36"/>
        <v>12570.132895999999</v>
      </c>
      <c r="R502" s="277">
        <v>443</v>
      </c>
      <c r="S502" s="282"/>
      <c r="T502" s="282"/>
      <c r="U502" s="282"/>
      <c r="V502" s="282"/>
      <c r="W502" s="279">
        <f t="shared" si="37"/>
        <v>12127.132895999999</v>
      </c>
    </row>
    <row r="503" spans="1:23" s="2" customFormat="1" ht="20.100000000000001" customHeight="1">
      <c r="A503" s="42">
        <f t="shared" si="33"/>
        <v>496</v>
      </c>
      <c r="B503" s="306" t="s">
        <v>2003</v>
      </c>
      <c r="C503" s="306" t="s">
        <v>2004</v>
      </c>
      <c r="D503" s="306" t="s">
        <v>831</v>
      </c>
      <c r="E503" s="306" t="s">
        <v>2005</v>
      </c>
      <c r="F503" s="306" t="s">
        <v>260</v>
      </c>
      <c r="G503" s="275">
        <v>4880</v>
      </c>
      <c r="H503" s="275">
        <f t="shared" si="34"/>
        <v>373.32</v>
      </c>
      <c r="I503" s="275">
        <f t="shared" si="35"/>
        <v>891.57600000000002</v>
      </c>
      <c r="J503" s="275">
        <v>61</v>
      </c>
      <c r="K503" s="275">
        <v>515</v>
      </c>
      <c r="L503" s="275">
        <v>175</v>
      </c>
      <c r="M503" s="275">
        <v>739</v>
      </c>
      <c r="N503" s="275">
        <v>588</v>
      </c>
      <c r="O503" s="275"/>
      <c r="P503" s="275"/>
      <c r="Q503" s="276">
        <f t="shared" si="36"/>
        <v>8222.8960000000006</v>
      </c>
      <c r="R503" s="277">
        <v>443</v>
      </c>
      <c r="S503" s="282"/>
      <c r="T503" s="282"/>
      <c r="U503" s="282"/>
      <c r="V503" s="282"/>
      <c r="W503" s="279">
        <f t="shared" si="37"/>
        <v>7779.8960000000006</v>
      </c>
    </row>
    <row r="504" spans="1:23" s="2" customFormat="1" ht="20.100000000000001" customHeight="1">
      <c r="A504" s="42">
        <f t="shared" si="33"/>
        <v>497</v>
      </c>
      <c r="B504" s="306" t="s">
        <v>2003</v>
      </c>
      <c r="C504" s="306" t="s">
        <v>2006</v>
      </c>
      <c r="D504" s="306" t="s">
        <v>831</v>
      </c>
      <c r="E504" s="306" t="s">
        <v>2007</v>
      </c>
      <c r="F504" s="306" t="s">
        <v>260</v>
      </c>
      <c r="G504" s="275">
        <v>8176.9</v>
      </c>
      <c r="H504" s="275">
        <f t="shared" si="34"/>
        <v>625.53284999999994</v>
      </c>
      <c r="I504" s="275">
        <f t="shared" si="35"/>
        <v>1493.9196299999999</v>
      </c>
      <c r="J504" s="275">
        <v>61</v>
      </c>
      <c r="K504" s="275">
        <v>515</v>
      </c>
      <c r="L504" s="275">
        <v>175</v>
      </c>
      <c r="M504" s="275">
        <v>739</v>
      </c>
      <c r="N504" s="275">
        <v>588</v>
      </c>
      <c r="O504" s="275"/>
      <c r="P504" s="275"/>
      <c r="Q504" s="276">
        <f t="shared" si="36"/>
        <v>12374.35248</v>
      </c>
      <c r="R504" s="277">
        <v>443</v>
      </c>
      <c r="S504" s="282"/>
      <c r="T504" s="282"/>
      <c r="U504" s="282"/>
      <c r="V504" s="282"/>
      <c r="W504" s="279">
        <f t="shared" si="37"/>
        <v>11931.35248</v>
      </c>
    </row>
    <row r="505" spans="1:23" s="2" customFormat="1" ht="20.100000000000001" customHeight="1">
      <c r="A505" s="42">
        <f t="shared" si="33"/>
        <v>498</v>
      </c>
      <c r="B505" s="306" t="s">
        <v>2008</v>
      </c>
      <c r="C505" s="306" t="s">
        <v>590</v>
      </c>
      <c r="D505" s="306" t="s">
        <v>831</v>
      </c>
      <c r="E505" s="306" t="s">
        <v>2009</v>
      </c>
      <c r="F505" s="306" t="s">
        <v>532</v>
      </c>
      <c r="G505" s="275">
        <v>6832</v>
      </c>
      <c r="H505" s="275">
        <f t="shared" si="34"/>
        <v>522.64800000000002</v>
      </c>
      <c r="I505" s="275">
        <f t="shared" si="35"/>
        <v>1248.2064</v>
      </c>
      <c r="J505" s="275">
        <v>61</v>
      </c>
      <c r="K505" s="275">
        <v>515</v>
      </c>
      <c r="L505" s="275">
        <v>175</v>
      </c>
      <c r="M505" s="275">
        <v>739</v>
      </c>
      <c r="N505" s="275">
        <v>588</v>
      </c>
      <c r="O505" s="275"/>
      <c r="P505" s="275"/>
      <c r="Q505" s="276">
        <f t="shared" si="36"/>
        <v>10680.8544</v>
      </c>
      <c r="R505" s="277">
        <v>443</v>
      </c>
      <c r="S505" s="282"/>
      <c r="T505" s="282"/>
      <c r="U505" s="282"/>
      <c r="V505" s="282"/>
      <c r="W505" s="279">
        <f t="shared" si="37"/>
        <v>10237.8544</v>
      </c>
    </row>
    <row r="506" spans="1:23" s="2" customFormat="1" ht="20.100000000000001" customHeight="1">
      <c r="A506" s="42">
        <f t="shared" si="33"/>
        <v>499</v>
      </c>
      <c r="B506" s="306" t="s">
        <v>2010</v>
      </c>
      <c r="C506" s="306" t="s">
        <v>374</v>
      </c>
      <c r="D506" s="306" t="s">
        <v>831</v>
      </c>
      <c r="E506" s="306" t="s">
        <v>2011</v>
      </c>
      <c r="F506" s="306" t="s">
        <v>264</v>
      </c>
      <c r="G506" s="275">
        <v>8277.3799999999992</v>
      </c>
      <c r="H506" s="275">
        <f t="shared" si="34"/>
        <v>633.21956999999998</v>
      </c>
      <c r="I506" s="275">
        <f t="shared" si="35"/>
        <v>1512.2773259999999</v>
      </c>
      <c r="J506" s="275">
        <v>61</v>
      </c>
      <c r="K506" s="275">
        <v>515</v>
      </c>
      <c r="L506" s="275">
        <v>175</v>
      </c>
      <c r="M506" s="275">
        <v>739</v>
      </c>
      <c r="N506" s="275">
        <v>588</v>
      </c>
      <c r="O506" s="275"/>
      <c r="P506" s="275"/>
      <c r="Q506" s="276">
        <f t="shared" si="36"/>
        <v>12500.876895999998</v>
      </c>
      <c r="R506" s="277">
        <v>443</v>
      </c>
      <c r="S506" s="282"/>
      <c r="T506" s="282"/>
      <c r="U506" s="282"/>
      <c r="V506" s="282"/>
      <c r="W506" s="279">
        <f t="shared" si="37"/>
        <v>12057.876895999998</v>
      </c>
    </row>
    <row r="507" spans="1:23" s="2" customFormat="1" ht="20.100000000000001" customHeight="1">
      <c r="A507" s="42">
        <f t="shared" si="33"/>
        <v>500</v>
      </c>
      <c r="B507" s="306" t="s">
        <v>2012</v>
      </c>
      <c r="C507" s="306" t="s">
        <v>2013</v>
      </c>
      <c r="D507" s="306" t="s">
        <v>831</v>
      </c>
      <c r="E507" s="306" t="s">
        <v>2014</v>
      </c>
      <c r="F507" s="306" t="s">
        <v>288</v>
      </c>
      <c r="G507" s="275">
        <v>4355</v>
      </c>
      <c r="H507" s="275">
        <f t="shared" si="34"/>
        <v>333.15749999999997</v>
      </c>
      <c r="I507" s="275">
        <f t="shared" si="35"/>
        <v>795.6585</v>
      </c>
      <c r="J507" s="275">
        <v>61</v>
      </c>
      <c r="K507" s="275">
        <v>515</v>
      </c>
      <c r="L507" s="275">
        <v>175</v>
      </c>
      <c r="M507" s="275">
        <v>739</v>
      </c>
      <c r="N507" s="275">
        <v>588</v>
      </c>
      <c r="O507" s="275"/>
      <c r="P507" s="275"/>
      <c r="Q507" s="276">
        <f t="shared" si="36"/>
        <v>7561.8160000000007</v>
      </c>
      <c r="R507" s="277">
        <v>443</v>
      </c>
      <c r="S507" s="282"/>
      <c r="T507" s="282"/>
      <c r="U507" s="282"/>
      <c r="V507" s="282"/>
      <c r="W507" s="279">
        <f t="shared" si="37"/>
        <v>7118.8160000000007</v>
      </c>
    </row>
    <row r="508" spans="1:23" s="2" customFormat="1" ht="20.100000000000001" customHeight="1">
      <c r="A508" s="42">
        <f t="shared" si="33"/>
        <v>501</v>
      </c>
      <c r="B508" s="306" t="s">
        <v>2015</v>
      </c>
      <c r="C508" s="306" t="s">
        <v>1586</v>
      </c>
      <c r="D508" s="306" t="s">
        <v>831</v>
      </c>
      <c r="E508" s="306" t="s">
        <v>2016</v>
      </c>
      <c r="F508" s="306" t="s">
        <v>327</v>
      </c>
      <c r="G508" s="275">
        <v>7166.88</v>
      </c>
      <c r="H508" s="275">
        <f t="shared" si="34"/>
        <v>548.26631999999995</v>
      </c>
      <c r="I508" s="275">
        <f t="shared" si="35"/>
        <v>1309.388976</v>
      </c>
      <c r="J508" s="275">
        <v>61</v>
      </c>
      <c r="K508" s="275">
        <v>515</v>
      </c>
      <c r="L508" s="275">
        <v>175</v>
      </c>
      <c r="M508" s="275">
        <v>739</v>
      </c>
      <c r="N508" s="275">
        <v>588</v>
      </c>
      <c r="O508" s="275"/>
      <c r="P508" s="275"/>
      <c r="Q508" s="276">
        <f t="shared" si="36"/>
        <v>11102.535296</v>
      </c>
      <c r="R508" s="277">
        <v>443</v>
      </c>
      <c r="S508" s="282"/>
      <c r="T508" s="282"/>
      <c r="U508" s="282"/>
      <c r="V508" s="282"/>
      <c r="W508" s="279">
        <f t="shared" si="37"/>
        <v>10659.535296</v>
      </c>
    </row>
    <row r="509" spans="1:23" s="2" customFormat="1" ht="20.100000000000001" customHeight="1">
      <c r="A509" s="42">
        <f t="shared" si="33"/>
        <v>502</v>
      </c>
      <c r="B509" s="306" t="s">
        <v>2017</v>
      </c>
      <c r="C509" s="306" t="s">
        <v>691</v>
      </c>
      <c r="D509" s="306" t="s">
        <v>831</v>
      </c>
      <c r="E509" s="306" t="s">
        <v>2018</v>
      </c>
      <c r="F509" s="306" t="s">
        <v>260</v>
      </c>
      <c r="G509" s="275">
        <v>7700</v>
      </c>
      <c r="H509" s="275">
        <f t="shared" si="34"/>
        <v>589.04999999999995</v>
      </c>
      <c r="I509" s="275">
        <f t="shared" si="35"/>
        <v>1406.79</v>
      </c>
      <c r="J509" s="275">
        <v>61</v>
      </c>
      <c r="K509" s="275">
        <v>515</v>
      </c>
      <c r="L509" s="275">
        <v>175</v>
      </c>
      <c r="M509" s="275">
        <v>739</v>
      </c>
      <c r="N509" s="275">
        <v>588</v>
      </c>
      <c r="O509" s="275"/>
      <c r="P509" s="275"/>
      <c r="Q509" s="276">
        <f t="shared" si="36"/>
        <v>11773.84</v>
      </c>
      <c r="R509" s="277">
        <v>443</v>
      </c>
      <c r="S509" s="282"/>
      <c r="T509" s="282"/>
      <c r="U509" s="282"/>
      <c r="V509" s="282"/>
      <c r="W509" s="279">
        <f t="shared" si="37"/>
        <v>11330.84</v>
      </c>
    </row>
    <row r="510" spans="1:23" s="2" customFormat="1" ht="20.100000000000001" customHeight="1">
      <c r="A510" s="42">
        <f t="shared" si="33"/>
        <v>503</v>
      </c>
      <c r="B510" s="306" t="s">
        <v>2019</v>
      </c>
      <c r="C510" s="306" t="s">
        <v>904</v>
      </c>
      <c r="D510" s="306" t="s">
        <v>831</v>
      </c>
      <c r="E510" s="306" t="s">
        <v>2020</v>
      </c>
      <c r="F510" s="306" t="s">
        <v>288</v>
      </c>
      <c r="G510" s="275">
        <v>9216.75</v>
      </c>
      <c r="H510" s="275">
        <f t="shared" si="34"/>
        <v>705.08137499999998</v>
      </c>
      <c r="I510" s="275">
        <f t="shared" si="35"/>
        <v>1683.9002250000001</v>
      </c>
      <c r="J510" s="275">
        <v>61</v>
      </c>
      <c r="K510" s="275">
        <v>515</v>
      </c>
      <c r="L510" s="275">
        <v>175</v>
      </c>
      <c r="M510" s="275">
        <v>739</v>
      </c>
      <c r="N510" s="275">
        <v>588</v>
      </c>
      <c r="O510" s="275"/>
      <c r="P510" s="275"/>
      <c r="Q510" s="276">
        <f t="shared" si="36"/>
        <v>13683.731599999999</v>
      </c>
      <c r="R510" s="277">
        <v>443</v>
      </c>
      <c r="S510" s="282"/>
      <c r="T510" s="282"/>
      <c r="U510" s="282"/>
      <c r="V510" s="282"/>
      <c r="W510" s="279">
        <f t="shared" si="37"/>
        <v>13240.731599999999</v>
      </c>
    </row>
    <row r="511" spans="1:23" s="2" customFormat="1" ht="20.100000000000001" customHeight="1">
      <c r="A511" s="42">
        <f t="shared" si="33"/>
        <v>504</v>
      </c>
      <c r="B511" s="306" t="s">
        <v>2021</v>
      </c>
      <c r="C511" s="306" t="s">
        <v>2022</v>
      </c>
      <c r="D511" s="306" t="s">
        <v>831</v>
      </c>
      <c r="E511" s="306" t="s">
        <v>2023</v>
      </c>
      <c r="F511" s="306" t="s">
        <v>264</v>
      </c>
      <c r="G511" s="275">
        <v>7858</v>
      </c>
      <c r="H511" s="275">
        <f t="shared" si="34"/>
        <v>601.13699999999994</v>
      </c>
      <c r="I511" s="275">
        <f t="shared" si="35"/>
        <v>1435.6566</v>
      </c>
      <c r="J511" s="275">
        <v>61</v>
      </c>
      <c r="K511" s="275">
        <v>515</v>
      </c>
      <c r="L511" s="275">
        <v>175</v>
      </c>
      <c r="M511" s="275">
        <v>739</v>
      </c>
      <c r="N511" s="275">
        <v>588</v>
      </c>
      <c r="O511" s="275"/>
      <c r="P511" s="275"/>
      <c r="Q511" s="276">
        <f t="shared" si="36"/>
        <v>11972.793600000001</v>
      </c>
      <c r="R511" s="277">
        <v>443</v>
      </c>
      <c r="S511" s="282"/>
      <c r="T511" s="282"/>
      <c r="U511" s="282"/>
      <c r="V511" s="282"/>
      <c r="W511" s="279">
        <f t="shared" si="37"/>
        <v>11529.793600000001</v>
      </c>
    </row>
    <row r="512" spans="1:23" s="2" customFormat="1" ht="20.100000000000001" customHeight="1">
      <c r="A512" s="42">
        <f t="shared" si="33"/>
        <v>505</v>
      </c>
      <c r="B512" s="306" t="s">
        <v>2024</v>
      </c>
      <c r="C512" s="306" t="s">
        <v>1384</v>
      </c>
      <c r="D512" s="306" t="s">
        <v>831</v>
      </c>
      <c r="E512" s="306" t="s">
        <v>2025</v>
      </c>
      <c r="F512" s="306" t="s">
        <v>237</v>
      </c>
      <c r="G512" s="275">
        <v>6300</v>
      </c>
      <c r="H512" s="275">
        <f t="shared" si="34"/>
        <v>481.95</v>
      </c>
      <c r="I512" s="275">
        <f t="shared" si="35"/>
        <v>1151.01</v>
      </c>
      <c r="J512" s="275">
        <v>61</v>
      </c>
      <c r="K512" s="275">
        <v>515</v>
      </c>
      <c r="L512" s="275">
        <v>175</v>
      </c>
      <c r="M512" s="275">
        <v>739</v>
      </c>
      <c r="N512" s="275">
        <v>588</v>
      </c>
      <c r="O512" s="275"/>
      <c r="P512" s="275"/>
      <c r="Q512" s="276">
        <f t="shared" si="36"/>
        <v>10010.959999999999</v>
      </c>
      <c r="R512" s="277">
        <v>443</v>
      </c>
      <c r="S512" s="282"/>
      <c r="T512" s="282"/>
      <c r="U512" s="282"/>
      <c r="V512" s="282"/>
      <c r="W512" s="279">
        <f t="shared" si="37"/>
        <v>9567.9599999999991</v>
      </c>
    </row>
    <row r="513" spans="1:23" s="2" customFormat="1" ht="20.100000000000001" customHeight="1">
      <c r="A513" s="42">
        <f t="shared" si="33"/>
        <v>506</v>
      </c>
      <c r="B513" s="306" t="s">
        <v>2026</v>
      </c>
      <c r="C513" s="306" t="s">
        <v>255</v>
      </c>
      <c r="D513" s="306" t="s">
        <v>831</v>
      </c>
      <c r="E513" s="306" t="s">
        <v>2027</v>
      </c>
      <c r="F513" s="306" t="s">
        <v>241</v>
      </c>
      <c r="G513" s="275">
        <v>7680</v>
      </c>
      <c r="H513" s="275">
        <f t="shared" si="34"/>
        <v>587.52</v>
      </c>
      <c r="I513" s="275">
        <f t="shared" si="35"/>
        <v>1403.136</v>
      </c>
      <c r="J513" s="275">
        <v>61</v>
      </c>
      <c r="K513" s="275">
        <v>515</v>
      </c>
      <c r="L513" s="275">
        <v>175</v>
      </c>
      <c r="M513" s="275">
        <v>739</v>
      </c>
      <c r="N513" s="275">
        <v>588</v>
      </c>
      <c r="O513" s="275"/>
      <c r="P513" s="275"/>
      <c r="Q513" s="276">
        <f t="shared" si="36"/>
        <v>11748.656000000001</v>
      </c>
      <c r="R513" s="277">
        <v>443</v>
      </c>
      <c r="S513" s="282"/>
      <c r="T513" s="282"/>
      <c r="U513" s="282"/>
      <c r="V513" s="282"/>
      <c r="W513" s="279">
        <f t="shared" si="37"/>
        <v>11305.656000000001</v>
      </c>
    </row>
    <row r="514" spans="1:23" s="2" customFormat="1" ht="20.100000000000001" customHeight="1">
      <c r="A514" s="42">
        <f t="shared" si="33"/>
        <v>507</v>
      </c>
      <c r="B514" s="306" t="s">
        <v>2028</v>
      </c>
      <c r="C514" s="306" t="s">
        <v>1026</v>
      </c>
      <c r="D514" s="306" t="s">
        <v>831</v>
      </c>
      <c r="E514" s="306" t="s">
        <v>2029</v>
      </c>
      <c r="F514" s="306" t="s">
        <v>260</v>
      </c>
      <c r="G514" s="275">
        <v>7063.5</v>
      </c>
      <c r="H514" s="275">
        <f t="shared" si="34"/>
        <v>540.35775000000001</v>
      </c>
      <c r="I514" s="275">
        <f t="shared" si="35"/>
        <v>1290.50145</v>
      </c>
      <c r="J514" s="275">
        <v>61</v>
      </c>
      <c r="K514" s="275">
        <v>515</v>
      </c>
      <c r="L514" s="275">
        <v>175</v>
      </c>
      <c r="M514" s="275">
        <v>739</v>
      </c>
      <c r="N514" s="275">
        <v>588</v>
      </c>
      <c r="O514" s="275"/>
      <c r="P514" s="275"/>
      <c r="Q514" s="276">
        <f t="shared" si="36"/>
        <v>10972.359200000001</v>
      </c>
      <c r="R514" s="277">
        <v>443</v>
      </c>
      <c r="S514" s="282"/>
      <c r="T514" s="282"/>
      <c r="U514" s="282"/>
      <c r="V514" s="282"/>
      <c r="W514" s="279">
        <f t="shared" si="37"/>
        <v>10529.359200000001</v>
      </c>
    </row>
    <row r="515" spans="1:23" s="2" customFormat="1" ht="20.100000000000001" customHeight="1">
      <c r="A515" s="42">
        <f t="shared" si="33"/>
        <v>508</v>
      </c>
      <c r="B515" s="306" t="s">
        <v>827</v>
      </c>
      <c r="C515" s="306" t="s">
        <v>2030</v>
      </c>
      <c r="D515" s="306" t="s">
        <v>831</v>
      </c>
      <c r="E515" s="306" t="s">
        <v>2031</v>
      </c>
      <c r="F515" s="306" t="s">
        <v>241</v>
      </c>
      <c r="G515" s="275">
        <v>7380.1</v>
      </c>
      <c r="H515" s="275">
        <f t="shared" si="34"/>
        <v>564.57765000000006</v>
      </c>
      <c r="I515" s="275">
        <f t="shared" si="35"/>
        <v>1348.3442700000001</v>
      </c>
      <c r="J515" s="275">
        <v>61</v>
      </c>
      <c r="K515" s="275">
        <v>515</v>
      </c>
      <c r="L515" s="275">
        <v>175</v>
      </c>
      <c r="M515" s="275">
        <v>739</v>
      </c>
      <c r="N515" s="275">
        <v>588</v>
      </c>
      <c r="O515" s="275"/>
      <c r="P515" s="275"/>
      <c r="Q515" s="276">
        <f t="shared" si="36"/>
        <v>11371.021920000001</v>
      </c>
      <c r="R515" s="277">
        <v>443</v>
      </c>
      <c r="S515" s="282"/>
      <c r="T515" s="282"/>
      <c r="U515" s="282"/>
      <c r="V515" s="282"/>
      <c r="W515" s="279">
        <f t="shared" si="37"/>
        <v>10928.021920000001</v>
      </c>
    </row>
    <row r="516" spans="1:23" s="2" customFormat="1" ht="20.100000000000001" customHeight="1">
      <c r="A516" s="42">
        <f t="shared" si="33"/>
        <v>509</v>
      </c>
      <c r="B516" s="306" t="s">
        <v>2032</v>
      </c>
      <c r="C516" s="306" t="s">
        <v>1245</v>
      </c>
      <c r="D516" s="306" t="s">
        <v>831</v>
      </c>
      <c r="E516" s="306" t="s">
        <v>2033</v>
      </c>
      <c r="F516" s="306" t="s">
        <v>260</v>
      </c>
      <c r="G516" s="275">
        <v>7149.5</v>
      </c>
      <c r="H516" s="275">
        <f t="shared" si="34"/>
        <v>546.93674999999996</v>
      </c>
      <c r="I516" s="275">
        <f t="shared" si="35"/>
        <v>1306.2136499999999</v>
      </c>
      <c r="J516" s="275">
        <v>61</v>
      </c>
      <c r="K516" s="275">
        <v>515</v>
      </c>
      <c r="L516" s="275">
        <v>175</v>
      </c>
      <c r="M516" s="275">
        <v>739</v>
      </c>
      <c r="N516" s="275">
        <v>588</v>
      </c>
      <c r="O516" s="275"/>
      <c r="P516" s="275"/>
      <c r="Q516" s="276">
        <f t="shared" si="36"/>
        <v>11080.6504</v>
      </c>
      <c r="R516" s="277">
        <v>443</v>
      </c>
      <c r="S516" s="282"/>
      <c r="T516" s="282"/>
      <c r="U516" s="282"/>
      <c r="V516" s="282"/>
      <c r="W516" s="279">
        <f t="shared" si="37"/>
        <v>10637.6504</v>
      </c>
    </row>
    <row r="517" spans="1:23" s="2" customFormat="1" ht="20.100000000000001" customHeight="1">
      <c r="A517" s="42">
        <f t="shared" si="33"/>
        <v>510</v>
      </c>
      <c r="B517" s="306" t="s">
        <v>2034</v>
      </c>
      <c r="C517" s="306" t="s">
        <v>2035</v>
      </c>
      <c r="D517" s="306" t="s">
        <v>831</v>
      </c>
      <c r="E517" s="306" t="s">
        <v>2036</v>
      </c>
      <c r="F517" s="306" t="s">
        <v>288</v>
      </c>
      <c r="G517" s="275">
        <v>7876.14</v>
      </c>
      <c r="H517" s="275">
        <f t="shared" si="34"/>
        <v>602.52471000000003</v>
      </c>
      <c r="I517" s="275">
        <f t="shared" si="35"/>
        <v>1438.9707780000001</v>
      </c>
      <c r="J517" s="275">
        <v>61</v>
      </c>
      <c r="K517" s="275">
        <v>515</v>
      </c>
      <c r="L517" s="275">
        <v>175</v>
      </c>
      <c r="M517" s="275">
        <v>739</v>
      </c>
      <c r="N517" s="275">
        <v>588</v>
      </c>
      <c r="O517" s="275"/>
      <c r="P517" s="275"/>
      <c r="Q517" s="276">
        <f t="shared" si="36"/>
        <v>11995.635488000002</v>
      </c>
      <c r="R517" s="277">
        <v>443</v>
      </c>
      <c r="S517" s="282"/>
      <c r="T517" s="282"/>
      <c r="U517" s="282"/>
      <c r="V517" s="282"/>
      <c r="W517" s="279">
        <f t="shared" si="37"/>
        <v>11552.635488000002</v>
      </c>
    </row>
    <row r="518" spans="1:23" s="2" customFormat="1" ht="20.100000000000001" customHeight="1">
      <c r="A518" s="42">
        <f t="shared" si="33"/>
        <v>511</v>
      </c>
      <c r="B518" s="303" t="s">
        <v>2203</v>
      </c>
      <c r="C518" s="303" t="s">
        <v>2204</v>
      </c>
      <c r="D518" s="303" t="s">
        <v>2205</v>
      </c>
      <c r="E518" s="310">
        <v>4638</v>
      </c>
      <c r="F518" s="303" t="s">
        <v>237</v>
      </c>
      <c r="G518" s="275">
        <v>3142.76</v>
      </c>
      <c r="H518" s="275">
        <f t="shared" si="34"/>
        <v>240.42114000000001</v>
      </c>
      <c r="I518" s="275">
        <f t="shared" si="35"/>
        <v>574.18225200000006</v>
      </c>
      <c r="J518" s="275">
        <v>61</v>
      </c>
      <c r="K518" s="275">
        <v>515</v>
      </c>
      <c r="L518" s="275">
        <v>175</v>
      </c>
      <c r="M518" s="275">
        <v>739</v>
      </c>
      <c r="N518" s="275">
        <v>588</v>
      </c>
      <c r="O518" s="275"/>
      <c r="P518" s="275"/>
      <c r="Q518" s="276">
        <f t="shared" si="36"/>
        <v>6035.3633920000002</v>
      </c>
      <c r="R518" s="277">
        <v>443</v>
      </c>
      <c r="S518" s="282"/>
      <c r="T518" s="282"/>
      <c r="U518" s="282"/>
      <c r="V518" s="282"/>
      <c r="W518" s="279">
        <f t="shared" si="37"/>
        <v>5592.3633920000002</v>
      </c>
    </row>
    <row r="519" spans="1:23" s="2" customFormat="1" ht="20.100000000000001" customHeight="1">
      <c r="A519" s="42">
        <f t="shared" si="33"/>
        <v>512</v>
      </c>
      <c r="B519" s="303" t="s">
        <v>2206</v>
      </c>
      <c r="C519" s="303" t="s">
        <v>1056</v>
      </c>
      <c r="D519" s="303" t="s">
        <v>2207</v>
      </c>
      <c r="E519" s="310">
        <v>4637</v>
      </c>
      <c r="F519" s="303" t="s">
        <v>288</v>
      </c>
      <c r="G519" s="275">
        <v>3363.77</v>
      </c>
      <c r="H519" s="275">
        <f t="shared" si="34"/>
        <v>257.32840499999998</v>
      </c>
      <c r="I519" s="275">
        <f t="shared" si="35"/>
        <v>614.56077900000003</v>
      </c>
      <c r="J519" s="275">
        <v>61</v>
      </c>
      <c r="K519" s="275">
        <v>515</v>
      </c>
      <c r="L519" s="275">
        <v>175</v>
      </c>
      <c r="M519" s="275">
        <v>739</v>
      </c>
      <c r="N519" s="275">
        <v>588</v>
      </c>
      <c r="O519" s="275"/>
      <c r="P519" s="275"/>
      <c r="Q519" s="276">
        <f t="shared" si="36"/>
        <v>6313.6591840000001</v>
      </c>
      <c r="R519" s="277">
        <v>443</v>
      </c>
      <c r="S519" s="282"/>
      <c r="T519" s="282"/>
      <c r="U519" s="282"/>
      <c r="V519" s="282"/>
      <c r="W519" s="279">
        <f t="shared" si="37"/>
        <v>5870.6591840000001</v>
      </c>
    </row>
    <row r="520" spans="1:23" s="2" customFormat="1" ht="20.100000000000001" customHeight="1">
      <c r="A520" s="42">
        <f t="shared" si="33"/>
        <v>513</v>
      </c>
      <c r="B520" s="303" t="s">
        <v>2208</v>
      </c>
      <c r="C520" s="303" t="s">
        <v>2209</v>
      </c>
      <c r="D520" s="303" t="s">
        <v>2210</v>
      </c>
      <c r="E520" s="310">
        <v>4660</v>
      </c>
      <c r="F520" s="303" t="s">
        <v>526</v>
      </c>
      <c r="G520" s="275">
        <v>2314</v>
      </c>
      <c r="H520" s="275">
        <f t="shared" si="34"/>
        <v>177.02099999999999</v>
      </c>
      <c r="I520" s="275">
        <f t="shared" si="35"/>
        <v>422.76780000000002</v>
      </c>
      <c r="J520" s="275">
        <v>61</v>
      </c>
      <c r="K520" s="275">
        <v>515</v>
      </c>
      <c r="L520" s="275">
        <v>175</v>
      </c>
      <c r="M520" s="275">
        <v>739</v>
      </c>
      <c r="N520" s="275">
        <v>588</v>
      </c>
      <c r="O520" s="275"/>
      <c r="P520" s="275"/>
      <c r="Q520" s="276">
        <f t="shared" si="36"/>
        <v>4991.7888000000003</v>
      </c>
      <c r="R520" s="277">
        <v>443</v>
      </c>
      <c r="S520" s="282"/>
      <c r="T520" s="282"/>
      <c r="U520" s="282"/>
      <c r="V520" s="282"/>
      <c r="W520" s="279">
        <f t="shared" si="37"/>
        <v>4548.7888000000003</v>
      </c>
    </row>
    <row r="521" spans="1:23" s="2" customFormat="1" ht="20.100000000000001" customHeight="1">
      <c r="A521" s="42">
        <f t="shared" si="33"/>
        <v>514</v>
      </c>
      <c r="B521" s="303" t="s">
        <v>2211</v>
      </c>
      <c r="C521" s="303" t="s">
        <v>974</v>
      </c>
      <c r="D521" s="303" t="s">
        <v>2212</v>
      </c>
      <c r="E521" s="310">
        <v>4665</v>
      </c>
      <c r="F521" s="303" t="s">
        <v>288</v>
      </c>
      <c r="G521" s="275">
        <v>3125.63</v>
      </c>
      <c r="H521" s="275">
        <f t="shared" si="34"/>
        <v>239.11069499999999</v>
      </c>
      <c r="I521" s="275">
        <f t="shared" si="35"/>
        <v>571.05260099999998</v>
      </c>
      <c r="J521" s="275">
        <v>61</v>
      </c>
      <c r="K521" s="275">
        <v>515</v>
      </c>
      <c r="L521" s="275">
        <v>175</v>
      </c>
      <c r="M521" s="275">
        <v>739</v>
      </c>
      <c r="N521" s="275">
        <v>588</v>
      </c>
      <c r="O521" s="275"/>
      <c r="P521" s="275"/>
      <c r="Q521" s="276">
        <f t="shared" si="36"/>
        <v>6013.7932959999998</v>
      </c>
      <c r="R521" s="277">
        <v>443</v>
      </c>
      <c r="S521" s="282"/>
      <c r="T521" s="282"/>
      <c r="U521" s="282"/>
      <c r="V521" s="282"/>
      <c r="W521" s="279">
        <f t="shared" si="37"/>
        <v>5570.7932959999998</v>
      </c>
    </row>
    <row r="522" spans="1:23" s="2" customFormat="1" ht="20.100000000000001" customHeight="1">
      <c r="A522" s="42">
        <f t="shared" si="33"/>
        <v>515</v>
      </c>
      <c r="B522" s="303" t="s">
        <v>2213</v>
      </c>
      <c r="C522" s="303" t="s">
        <v>1423</v>
      </c>
      <c r="D522" s="303" t="s">
        <v>2214</v>
      </c>
      <c r="E522" s="310">
        <v>4667</v>
      </c>
      <c r="F522" s="303" t="s">
        <v>288</v>
      </c>
      <c r="G522" s="275">
        <v>2678.88</v>
      </c>
      <c r="H522" s="275">
        <f t="shared" si="34"/>
        <v>204.93432000000001</v>
      </c>
      <c r="I522" s="275">
        <f t="shared" si="35"/>
        <v>489.431376</v>
      </c>
      <c r="J522" s="275">
        <v>61</v>
      </c>
      <c r="K522" s="275">
        <v>515</v>
      </c>
      <c r="L522" s="275">
        <v>175</v>
      </c>
      <c r="M522" s="275">
        <v>739</v>
      </c>
      <c r="N522" s="275">
        <v>588</v>
      </c>
      <c r="O522" s="275"/>
      <c r="P522" s="275"/>
      <c r="Q522" s="276">
        <f t="shared" si="0"/>
        <v>5451.245696</v>
      </c>
      <c r="R522" s="277">
        <v>443</v>
      </c>
      <c r="S522" s="282"/>
      <c r="T522" s="282"/>
      <c r="U522" s="282"/>
      <c r="V522" s="282"/>
      <c r="W522" s="279">
        <f t="shared" si="1"/>
        <v>5008.245696</v>
      </c>
    </row>
    <row r="523" spans="1:23" s="2" customFormat="1" ht="20.100000000000001" customHeight="1">
      <c r="A523" s="42">
        <f t="shared" si="33"/>
        <v>516</v>
      </c>
      <c r="B523" s="303" t="s">
        <v>2215</v>
      </c>
      <c r="C523" s="303" t="s">
        <v>2216</v>
      </c>
      <c r="D523" s="303" t="s">
        <v>2217</v>
      </c>
      <c r="E523" s="310">
        <v>4656</v>
      </c>
      <c r="F523" s="303" t="s">
        <v>288</v>
      </c>
      <c r="G523" s="275">
        <v>2581.0100000000002</v>
      </c>
      <c r="H523" s="275">
        <f t="shared" si="34"/>
        <v>197.44726500000002</v>
      </c>
      <c r="I523" s="275">
        <f t="shared" si="35"/>
        <v>471.55052700000005</v>
      </c>
      <c r="J523" s="275">
        <v>61</v>
      </c>
      <c r="K523" s="275">
        <v>515</v>
      </c>
      <c r="L523" s="275">
        <v>175</v>
      </c>
      <c r="M523" s="275">
        <v>739</v>
      </c>
      <c r="N523" s="275">
        <v>588</v>
      </c>
      <c r="O523" s="275"/>
      <c r="P523" s="275"/>
      <c r="Q523" s="276">
        <f t="shared" si="0"/>
        <v>5328.0077920000003</v>
      </c>
      <c r="R523" s="277">
        <v>443</v>
      </c>
      <c r="S523" s="282"/>
      <c r="T523" s="282"/>
      <c r="U523" s="282"/>
      <c r="V523" s="282"/>
      <c r="W523" s="279">
        <f t="shared" ref="W523:W529" si="38">+Q523-R523</f>
        <v>4885.0077920000003</v>
      </c>
    </row>
    <row r="524" spans="1:23" s="2" customFormat="1" ht="20.100000000000001" customHeight="1">
      <c r="A524" s="42">
        <f t="shared" si="33"/>
        <v>517</v>
      </c>
      <c r="B524" s="311" t="s">
        <v>2218</v>
      </c>
      <c r="C524" s="311" t="s">
        <v>1384</v>
      </c>
      <c r="D524" s="311" t="s">
        <v>2219</v>
      </c>
      <c r="E524" s="312">
        <v>4635</v>
      </c>
      <c r="F524" s="311" t="s">
        <v>260</v>
      </c>
      <c r="G524" s="275">
        <v>3139.5</v>
      </c>
      <c r="H524" s="275">
        <f t="shared" si="34"/>
        <v>240.17175</v>
      </c>
      <c r="I524" s="275">
        <f t="shared" si="35"/>
        <v>573.58664999999996</v>
      </c>
      <c r="J524" s="275">
        <v>61</v>
      </c>
      <c r="K524" s="275">
        <v>515</v>
      </c>
      <c r="L524" s="275">
        <v>175</v>
      </c>
      <c r="M524" s="275">
        <v>739</v>
      </c>
      <c r="N524" s="275">
        <v>588</v>
      </c>
      <c r="O524" s="275"/>
      <c r="P524" s="275"/>
      <c r="Q524" s="276">
        <f t="shared" si="0"/>
        <v>6031.2583999999997</v>
      </c>
      <c r="R524" s="277">
        <v>443</v>
      </c>
      <c r="S524" s="282"/>
      <c r="T524" s="282"/>
      <c r="U524" s="282"/>
      <c r="V524" s="282"/>
      <c r="W524" s="279">
        <f t="shared" si="38"/>
        <v>5588.2583999999997</v>
      </c>
    </row>
    <row r="525" spans="1:23" s="2" customFormat="1" ht="20.100000000000001" customHeight="1">
      <c r="A525" s="42">
        <f t="shared" si="33"/>
        <v>518</v>
      </c>
      <c r="B525" s="311" t="s">
        <v>2221</v>
      </c>
      <c r="C525" s="311" t="s">
        <v>518</v>
      </c>
      <c r="D525" s="311" t="s">
        <v>2220</v>
      </c>
      <c r="E525" s="312">
        <v>4636</v>
      </c>
      <c r="F525" s="311" t="s">
        <v>264</v>
      </c>
      <c r="G525" s="275">
        <v>3120</v>
      </c>
      <c r="H525" s="275">
        <f t="shared" si="34"/>
        <v>238.68</v>
      </c>
      <c r="I525" s="275">
        <f t="shared" si="35"/>
        <v>570.024</v>
      </c>
      <c r="J525" s="275">
        <v>61</v>
      </c>
      <c r="K525" s="275">
        <v>515</v>
      </c>
      <c r="L525" s="275">
        <v>175</v>
      </c>
      <c r="M525" s="275">
        <v>739</v>
      </c>
      <c r="N525" s="275">
        <v>588</v>
      </c>
      <c r="O525" s="275"/>
      <c r="P525" s="275"/>
      <c r="Q525" s="276">
        <f t="shared" ref="Q525:Q529" si="39">SUM(G525:P525)</f>
        <v>6006.7039999999997</v>
      </c>
      <c r="R525" s="277">
        <v>443</v>
      </c>
      <c r="S525" s="282"/>
      <c r="T525" s="282"/>
      <c r="U525" s="282"/>
      <c r="V525" s="282"/>
      <c r="W525" s="279">
        <f t="shared" si="38"/>
        <v>5563.7039999999997</v>
      </c>
    </row>
    <row r="526" spans="1:23" s="2" customFormat="1" ht="20.100000000000001" customHeight="1">
      <c r="A526" s="42">
        <f t="shared" si="33"/>
        <v>519</v>
      </c>
      <c r="B526" s="311" t="s">
        <v>2222</v>
      </c>
      <c r="C526" s="311" t="s">
        <v>2223</v>
      </c>
      <c r="D526" s="311" t="s">
        <v>2229</v>
      </c>
      <c r="E526" s="312">
        <v>4661</v>
      </c>
      <c r="F526" s="311" t="s">
        <v>237</v>
      </c>
      <c r="G526" s="275">
        <v>1680</v>
      </c>
      <c r="H526" s="275">
        <f t="shared" si="34"/>
        <v>128.52000000000001</v>
      </c>
      <c r="I526" s="275">
        <f t="shared" si="35"/>
        <v>306.93599999999998</v>
      </c>
      <c r="J526" s="275">
        <v>61</v>
      </c>
      <c r="K526" s="275">
        <v>515</v>
      </c>
      <c r="L526" s="275">
        <v>175</v>
      </c>
      <c r="M526" s="275">
        <v>739</v>
      </c>
      <c r="N526" s="275">
        <v>588</v>
      </c>
      <c r="O526" s="275"/>
      <c r="P526" s="275"/>
      <c r="Q526" s="276">
        <f t="shared" si="39"/>
        <v>4193.4560000000001</v>
      </c>
      <c r="R526" s="277">
        <v>443</v>
      </c>
      <c r="S526" s="282"/>
      <c r="T526" s="282"/>
      <c r="U526" s="282"/>
      <c r="V526" s="282"/>
      <c r="W526" s="279">
        <f t="shared" si="38"/>
        <v>3750.4560000000001</v>
      </c>
    </row>
    <row r="527" spans="1:23" s="2" customFormat="1" ht="20.100000000000001" customHeight="1">
      <c r="A527" s="42">
        <f t="shared" si="33"/>
        <v>520</v>
      </c>
      <c r="B527" s="311" t="s">
        <v>2224</v>
      </c>
      <c r="C527" s="311" t="s">
        <v>733</v>
      </c>
      <c r="D527" s="311" t="s">
        <v>2225</v>
      </c>
      <c r="E527" s="312">
        <v>3850</v>
      </c>
      <c r="F527" s="311" t="s">
        <v>237</v>
      </c>
      <c r="G527" s="275">
        <v>1384.62</v>
      </c>
      <c r="H527" s="275">
        <f t="shared" si="34"/>
        <v>105.92343</v>
      </c>
      <c r="I527" s="275">
        <f t="shared" si="35"/>
        <v>252.97007399999998</v>
      </c>
      <c r="J527" s="275">
        <v>61</v>
      </c>
      <c r="K527" s="275">
        <v>515</v>
      </c>
      <c r="L527" s="275">
        <v>175</v>
      </c>
      <c r="M527" s="275">
        <v>739</v>
      </c>
      <c r="N527" s="275">
        <v>588</v>
      </c>
      <c r="O527" s="275"/>
      <c r="P527" s="275"/>
      <c r="Q527" s="276">
        <f t="shared" si="39"/>
        <v>3821.513504</v>
      </c>
      <c r="R527" s="277">
        <v>443</v>
      </c>
      <c r="S527" s="282"/>
      <c r="T527" s="282"/>
      <c r="U527" s="282"/>
      <c r="V527" s="282"/>
      <c r="W527" s="279">
        <f t="shared" si="38"/>
        <v>3378.513504</v>
      </c>
    </row>
    <row r="528" spans="1:23" s="2" customFormat="1" ht="20.100000000000001" customHeight="1">
      <c r="A528" s="42">
        <f t="shared" si="33"/>
        <v>521</v>
      </c>
      <c r="B528" s="311" t="s">
        <v>2226</v>
      </c>
      <c r="C528" s="311" t="s">
        <v>1596</v>
      </c>
      <c r="D528" s="311" t="s">
        <v>2227</v>
      </c>
      <c r="E528" s="312">
        <v>4666</v>
      </c>
      <c r="F528" s="311" t="s">
        <v>288</v>
      </c>
      <c r="G528" s="275">
        <v>2231.14</v>
      </c>
      <c r="H528" s="275">
        <f t="shared" si="34"/>
        <v>170.68221</v>
      </c>
      <c r="I528" s="275">
        <f t="shared" si="35"/>
        <v>407.629278</v>
      </c>
      <c r="J528" s="275">
        <v>61</v>
      </c>
      <c r="K528" s="275">
        <v>515</v>
      </c>
      <c r="L528" s="275">
        <v>175</v>
      </c>
      <c r="M528" s="275">
        <v>739</v>
      </c>
      <c r="N528" s="275">
        <v>588</v>
      </c>
      <c r="O528" s="275"/>
      <c r="P528" s="275"/>
      <c r="Q528" s="276">
        <f t="shared" si="39"/>
        <v>4887.4514879999997</v>
      </c>
      <c r="R528" s="277">
        <v>443</v>
      </c>
      <c r="S528" s="282"/>
      <c r="T528" s="282"/>
      <c r="U528" s="282"/>
      <c r="V528" s="282"/>
      <c r="W528" s="279">
        <f t="shared" si="38"/>
        <v>4444.4514879999997</v>
      </c>
    </row>
    <row r="529" spans="1:23" s="2" customFormat="1" ht="20.100000000000001" customHeight="1">
      <c r="A529" s="42">
        <f t="shared" si="33"/>
        <v>522</v>
      </c>
      <c r="B529" s="311" t="s">
        <v>433</v>
      </c>
      <c r="C529" s="311" t="s">
        <v>1968</v>
      </c>
      <c r="D529" s="311" t="s">
        <v>2228</v>
      </c>
      <c r="E529" s="312">
        <v>4236</v>
      </c>
      <c r="F529" s="311" t="s">
        <v>288</v>
      </c>
      <c r="G529" s="275">
        <v>325</v>
      </c>
      <c r="H529" s="275">
        <f t="shared" si="34"/>
        <v>24.862500000000001</v>
      </c>
      <c r="I529" s="275">
        <f t="shared" si="35"/>
        <v>59.377499999999998</v>
      </c>
      <c r="J529" s="275">
        <v>61</v>
      </c>
      <c r="K529" s="275">
        <v>515</v>
      </c>
      <c r="L529" s="275">
        <v>175</v>
      </c>
      <c r="M529" s="275">
        <v>739</v>
      </c>
      <c r="N529" s="275">
        <v>588</v>
      </c>
      <c r="O529" s="275"/>
      <c r="P529" s="275"/>
      <c r="Q529" s="276">
        <f t="shared" si="39"/>
        <v>2487.2399999999998</v>
      </c>
      <c r="R529" s="277">
        <v>443</v>
      </c>
      <c r="S529" s="282"/>
      <c r="T529" s="282"/>
      <c r="U529" s="282"/>
      <c r="V529" s="282"/>
      <c r="W529" s="279">
        <f t="shared" si="38"/>
        <v>2044.2399999999998</v>
      </c>
    </row>
    <row r="530" spans="1:23" s="2" customFormat="1" ht="20.100000000000001" customHeight="1">
      <c r="A530" s="38"/>
      <c r="B530" s="111" t="s">
        <v>76</v>
      </c>
      <c r="C530" s="111"/>
      <c r="D530" s="111"/>
      <c r="E530" s="111"/>
      <c r="F530" s="111"/>
      <c r="G530" s="110">
        <f>SUM(G8:G529)</f>
        <v>3489293.0099999979</v>
      </c>
      <c r="H530" s="112">
        <f>SUM(H8:H529)</f>
        <v>266930.91526499984</v>
      </c>
      <c r="I530" s="112">
        <f>SUM(I8:I529)</f>
        <v>637493.83292700036</v>
      </c>
      <c r="J530" s="112">
        <f>SUM(J8:J529)</f>
        <v>31659</v>
      </c>
      <c r="K530" s="112">
        <f>SUM(K8:K529)</f>
        <v>267285</v>
      </c>
      <c r="L530" s="112">
        <f>SUM(L8:L529)</f>
        <v>90825</v>
      </c>
      <c r="M530" s="112">
        <f>SUM(M8:M529)</f>
        <v>383541</v>
      </c>
      <c r="N530" s="112">
        <f>SUM(N8:N529)</f>
        <v>305172</v>
      </c>
      <c r="O530" s="112">
        <f t="shared" ref="H530:P530" si="40">SUM(O8:O523)</f>
        <v>0</v>
      </c>
      <c r="P530" s="112">
        <f t="shared" si="40"/>
        <v>0</v>
      </c>
      <c r="Q530" s="112">
        <f>SUM(G530:P530)</f>
        <v>5472199.7581919981</v>
      </c>
      <c r="R530" s="59">
        <f>SUM(R8:R529)</f>
        <v>229917</v>
      </c>
      <c r="S530" s="344"/>
      <c r="T530" s="329"/>
      <c r="U530" s="329"/>
      <c r="V530" s="44"/>
      <c r="W530" s="129">
        <f>SUM(W8:W529)</f>
        <v>5242282.758192</v>
      </c>
    </row>
    <row r="531" spans="1:23" s="2" customFormat="1" ht="20.100000000000001" customHeight="1" thickBot="1">
      <c r="A531" s="38"/>
      <c r="B531" s="63" t="str">
        <f>+A3</f>
        <v>Category: Targeted Case Managers</v>
      </c>
      <c r="C531" s="63"/>
      <c r="D531" s="63"/>
      <c r="E531" s="63"/>
      <c r="F531" s="63"/>
      <c r="G531" s="57"/>
      <c r="H531" s="58"/>
      <c r="I531" s="58"/>
      <c r="J531" s="58"/>
      <c r="K531" s="58"/>
      <c r="L531" s="58"/>
      <c r="M531" s="58"/>
      <c r="N531" s="58"/>
      <c r="O531" s="58"/>
      <c r="P531" s="58" t="s">
        <v>50</v>
      </c>
      <c r="Q531" s="58">
        <f>SUM(Q8:Q529)</f>
        <v>5472199.758192</v>
      </c>
      <c r="R531" s="60"/>
      <c r="S531" s="345"/>
      <c r="T531" s="345"/>
      <c r="U531" s="345"/>
      <c r="V531" s="45"/>
      <c r="W531" s="130"/>
    </row>
    <row r="532" spans="1:23" ht="20.100000000000001" customHeight="1">
      <c r="A532" s="15"/>
      <c r="B532" s="12"/>
      <c r="C532" s="12"/>
      <c r="D532" s="12"/>
      <c r="E532" s="12"/>
      <c r="F532" s="12"/>
      <c r="G532" s="351" t="s">
        <v>74</v>
      </c>
      <c r="H532" s="352"/>
      <c r="I532" s="352"/>
      <c r="J532" s="352"/>
      <c r="K532" s="352"/>
      <c r="L532" s="352"/>
      <c r="M532" s="352"/>
      <c r="N532" s="352"/>
      <c r="O532" s="352"/>
      <c r="P532" s="329"/>
      <c r="Q532" s="356">
        <f>+Q531</f>
        <v>5472199.758192</v>
      </c>
      <c r="R532" s="59"/>
      <c r="S532" s="344"/>
      <c r="T532" s="329"/>
      <c r="U532" s="329"/>
      <c r="V532" s="44"/>
      <c r="W532" s="131"/>
    </row>
    <row r="533" spans="1:23" ht="20.100000000000001" customHeight="1" thickBot="1">
      <c r="A533" s="36"/>
      <c r="B533" s="37"/>
      <c r="C533" s="37"/>
      <c r="D533" s="37"/>
      <c r="E533" s="37"/>
      <c r="F533" s="37"/>
      <c r="G533" s="353"/>
      <c r="H533" s="353"/>
      <c r="I533" s="353"/>
      <c r="J533" s="353"/>
      <c r="K533" s="353"/>
      <c r="L533" s="353"/>
      <c r="M533" s="353"/>
      <c r="N533" s="353"/>
      <c r="O533" s="353"/>
      <c r="P533" s="345"/>
      <c r="Q533" s="357"/>
      <c r="R533" s="60">
        <f>+R530</f>
        <v>229917</v>
      </c>
      <c r="S533" s="345"/>
      <c r="T533" s="345"/>
      <c r="U533" s="345"/>
      <c r="V533" s="45"/>
      <c r="W533" s="130"/>
    </row>
    <row r="534" spans="1:23"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S534" s="35"/>
    </row>
    <row r="535" spans="1:23"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S535" s="35"/>
    </row>
    <row r="536" spans="1:23"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S536" s="35"/>
    </row>
    <row r="537" spans="1:23"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S537" s="35"/>
    </row>
    <row r="538" spans="1:23"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S538" s="35"/>
    </row>
    <row r="539" spans="1:23"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S539" s="35"/>
    </row>
    <row r="540" spans="1:23"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S540" s="35"/>
    </row>
    <row r="541" spans="1:23"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S541" s="35"/>
    </row>
    <row r="542" spans="1:23"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S542" s="35"/>
    </row>
    <row r="543" spans="1:23"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S543" s="35"/>
    </row>
    <row r="544" spans="1:23"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S544" s="35"/>
    </row>
    <row r="545" spans="7:19"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S545" s="35"/>
    </row>
    <row r="546" spans="7:19"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S546" s="35"/>
    </row>
    <row r="547" spans="7:19"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S547" s="35"/>
    </row>
    <row r="548" spans="7:19"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S548" s="35"/>
    </row>
    <row r="549" spans="7:19"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S549" s="35"/>
    </row>
    <row r="550" spans="7:19"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S550" s="35"/>
    </row>
    <row r="551" spans="7:19"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S551" s="35"/>
    </row>
    <row r="552" spans="7:19"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S552" s="35"/>
    </row>
    <row r="553" spans="7:19"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S553" s="35"/>
    </row>
    <row r="554" spans="7:19"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S554" s="35"/>
    </row>
    <row r="555" spans="7:19"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S555" s="35"/>
    </row>
    <row r="556" spans="7:19"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S556" s="35"/>
    </row>
    <row r="557" spans="7:19"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S557" s="35"/>
    </row>
    <row r="558" spans="7:19"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S558" s="35"/>
    </row>
    <row r="559" spans="7:19"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S559" s="35"/>
    </row>
    <row r="560" spans="7:19"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S560" s="35"/>
    </row>
    <row r="561" spans="2:19"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S561" s="35"/>
    </row>
    <row r="562" spans="2:19"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S562" s="35"/>
    </row>
    <row r="563" spans="2:19"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S563" s="35"/>
    </row>
    <row r="564" spans="2:19"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S564" s="35"/>
    </row>
    <row r="565" spans="2:19"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S565" s="35"/>
    </row>
    <row r="566" spans="2:19">
      <c r="B566" s="1" t="s">
        <v>52</v>
      </c>
      <c r="S566" s="35"/>
    </row>
    <row r="567" spans="2:19">
      <c r="S567" s="35"/>
    </row>
    <row r="568" spans="2:19">
      <c r="S568" s="35"/>
    </row>
    <row r="569" spans="2:19">
      <c r="S569" s="35"/>
    </row>
    <row r="570" spans="2:19">
      <c r="S570" s="35"/>
    </row>
    <row r="571" spans="2:19">
      <c r="S571" s="35"/>
    </row>
  </sheetData>
  <mergeCells count="21">
    <mergeCell ref="Q532:Q533"/>
    <mergeCell ref="S532:U533"/>
    <mergeCell ref="S6:V7"/>
    <mergeCell ref="D6:D7"/>
    <mergeCell ref="G532:P533"/>
    <mergeCell ref="S530:U531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scale="16" fitToHeight="3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W103"/>
  <sheetViews>
    <sheetView topLeftCell="A26" zoomScale="75" zoomScaleNormal="75" workbookViewId="0">
      <selection activeCell="O58" sqref="O5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6" width="13.42578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57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2037</v>
      </c>
      <c r="C8" s="306" t="s">
        <v>2038</v>
      </c>
      <c r="D8" s="306" t="s">
        <v>2039</v>
      </c>
      <c r="E8" s="306" t="s">
        <v>2040</v>
      </c>
      <c r="F8" s="306" t="s">
        <v>526</v>
      </c>
      <c r="G8" s="308">
        <v>10562.26</v>
      </c>
      <c r="H8" s="275">
        <f>G8*0.0765</f>
        <v>808.01288999999997</v>
      </c>
      <c r="I8" s="275">
        <f>G8*0.1827</f>
        <v>1929.7249020000002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39" si="0">SUM(G8:P8)</f>
        <v>15377.997792</v>
      </c>
      <c r="R8" s="277">
        <v>443</v>
      </c>
      <c r="S8" s="278"/>
      <c r="T8" s="278"/>
      <c r="U8" s="278"/>
      <c r="V8" s="278"/>
      <c r="W8" s="279">
        <f>+Q8-R8</f>
        <v>14934.997792</v>
      </c>
    </row>
    <row r="9" spans="1:23" ht="20.100000000000001" customHeight="1">
      <c r="A9" s="42">
        <f t="shared" ref="A9:A61" si="1">1+A8</f>
        <v>2</v>
      </c>
      <c r="B9" s="306" t="s">
        <v>829</v>
      </c>
      <c r="C9" s="306" t="s">
        <v>2041</v>
      </c>
      <c r="D9" s="306" t="s">
        <v>2039</v>
      </c>
      <c r="E9" s="306" t="s">
        <v>2042</v>
      </c>
      <c r="F9" s="306" t="s">
        <v>288</v>
      </c>
      <c r="G9" s="308">
        <v>9963.1</v>
      </c>
      <c r="H9" s="275">
        <f t="shared" ref="H9:H56" si="2">G9*0.0765</f>
        <v>762.17714999999998</v>
      </c>
      <c r="I9" s="275">
        <f t="shared" ref="I9:I56" si="3">G9*0.1827</f>
        <v>1820.25837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14623.535519999999</v>
      </c>
      <c r="R9" s="277">
        <v>443</v>
      </c>
      <c r="S9" s="278"/>
      <c r="T9" s="278"/>
      <c r="U9" s="278"/>
      <c r="V9" s="278"/>
      <c r="W9" s="279">
        <f>+Q9-R9</f>
        <v>14180.535519999999</v>
      </c>
    </row>
    <row r="10" spans="1:23" ht="20.100000000000001" customHeight="1">
      <c r="A10" s="42">
        <f t="shared" si="1"/>
        <v>3</v>
      </c>
      <c r="B10" s="306" t="s">
        <v>2043</v>
      </c>
      <c r="C10" s="306" t="s">
        <v>584</v>
      </c>
      <c r="D10" s="306" t="s">
        <v>2039</v>
      </c>
      <c r="E10" s="306" t="s">
        <v>2044</v>
      </c>
      <c r="F10" s="306" t="s">
        <v>281</v>
      </c>
      <c r="G10" s="308">
        <v>10253.86</v>
      </c>
      <c r="H10" s="275">
        <f t="shared" si="2"/>
        <v>784.42029000000002</v>
      </c>
      <c r="I10" s="275">
        <f t="shared" si="3"/>
        <v>1873.3802220000002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14989.660512</v>
      </c>
      <c r="R10" s="277">
        <v>443</v>
      </c>
      <c r="S10" s="278"/>
      <c r="T10" s="278"/>
      <c r="U10" s="278"/>
      <c r="V10" s="278"/>
      <c r="W10" s="279">
        <f>+Q10-R10</f>
        <v>14546.660512</v>
      </c>
    </row>
    <row r="11" spans="1:23" ht="20.100000000000001" customHeight="1">
      <c r="A11" s="42">
        <f t="shared" si="1"/>
        <v>4</v>
      </c>
      <c r="B11" s="306" t="s">
        <v>2045</v>
      </c>
      <c r="C11" s="306" t="s">
        <v>2046</v>
      </c>
      <c r="D11" s="306" t="s">
        <v>2039</v>
      </c>
      <c r="E11" s="306" t="s">
        <v>2047</v>
      </c>
      <c r="F11" s="306" t="s">
        <v>241</v>
      </c>
      <c r="G11" s="308">
        <v>11753.86</v>
      </c>
      <c r="H11" s="275">
        <f t="shared" si="2"/>
        <v>899.17029000000002</v>
      </c>
      <c r="I11" s="275">
        <f t="shared" si="3"/>
        <v>2147.430222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75"/>
      <c r="P11" s="275"/>
      <c r="Q11" s="276">
        <f t="shared" si="0"/>
        <v>16878.460512000001</v>
      </c>
      <c r="R11" s="277">
        <v>443</v>
      </c>
      <c r="S11" s="278"/>
      <c r="T11" s="278"/>
      <c r="U11" s="278"/>
      <c r="V11" s="278"/>
      <c r="W11" s="279">
        <f t="shared" ref="W11:W59" si="4">+Q11-R11</f>
        <v>16435.460512000001</v>
      </c>
    </row>
    <row r="12" spans="1:23" ht="20.100000000000001" customHeight="1">
      <c r="A12" s="42">
        <f t="shared" si="1"/>
        <v>5</v>
      </c>
      <c r="B12" s="306" t="s">
        <v>635</v>
      </c>
      <c r="C12" s="306" t="s">
        <v>2048</v>
      </c>
      <c r="D12" s="306" t="s">
        <v>2039</v>
      </c>
      <c r="E12" s="306" t="s">
        <v>2049</v>
      </c>
      <c r="F12" s="306" t="s">
        <v>292</v>
      </c>
      <c r="G12" s="308">
        <v>7146.14</v>
      </c>
      <c r="H12" s="275">
        <f t="shared" si="2"/>
        <v>546.67971</v>
      </c>
      <c r="I12" s="275">
        <f t="shared" si="3"/>
        <v>1305.599778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11076.419488000001</v>
      </c>
      <c r="R12" s="277">
        <v>443</v>
      </c>
      <c r="S12" s="278"/>
      <c r="T12" s="278"/>
      <c r="U12" s="278"/>
      <c r="V12" s="278"/>
      <c r="W12" s="279">
        <f t="shared" si="4"/>
        <v>10633.419488000001</v>
      </c>
    </row>
    <row r="13" spans="1:23" ht="20.100000000000001" customHeight="1">
      <c r="A13" s="42">
        <f t="shared" si="1"/>
        <v>6</v>
      </c>
      <c r="B13" s="306" t="s">
        <v>2050</v>
      </c>
      <c r="C13" s="306" t="s">
        <v>2051</v>
      </c>
      <c r="D13" s="306" t="s">
        <v>2039</v>
      </c>
      <c r="E13" s="306" t="s">
        <v>2052</v>
      </c>
      <c r="F13" s="306" t="s">
        <v>237</v>
      </c>
      <c r="G13" s="308">
        <f>50+12000</f>
        <v>12050</v>
      </c>
      <c r="H13" s="275">
        <f t="shared" si="2"/>
        <v>921.82499999999993</v>
      </c>
      <c r="I13" s="275">
        <f t="shared" si="3"/>
        <v>2201.5349999999999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75"/>
      <c r="P13" s="275"/>
      <c r="Q13" s="276">
        <f t="shared" si="0"/>
        <v>17251.36</v>
      </c>
      <c r="R13" s="277">
        <v>443</v>
      </c>
      <c r="S13" s="278"/>
      <c r="T13" s="278"/>
      <c r="U13" s="278"/>
      <c r="V13" s="278"/>
      <c r="W13" s="279">
        <f t="shared" si="4"/>
        <v>16808.36</v>
      </c>
    </row>
    <row r="14" spans="1:23" ht="20.100000000000001" customHeight="1">
      <c r="A14" s="42">
        <f t="shared" si="1"/>
        <v>7</v>
      </c>
      <c r="B14" s="306" t="s">
        <v>2053</v>
      </c>
      <c r="C14" s="306" t="s">
        <v>2054</v>
      </c>
      <c r="D14" s="306" t="s">
        <v>2039</v>
      </c>
      <c r="E14" s="306" t="s">
        <v>2055</v>
      </c>
      <c r="F14" s="306" t="s">
        <v>281</v>
      </c>
      <c r="G14" s="308">
        <v>7840.38</v>
      </c>
      <c r="H14" s="275">
        <f t="shared" si="2"/>
        <v>599.78907000000004</v>
      </c>
      <c r="I14" s="275">
        <f t="shared" si="3"/>
        <v>1432.437426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0"/>
        <v>11950.606496</v>
      </c>
      <c r="R14" s="277">
        <v>443</v>
      </c>
      <c r="S14" s="278"/>
      <c r="T14" s="278"/>
      <c r="U14" s="278"/>
      <c r="V14" s="278"/>
      <c r="W14" s="279">
        <f t="shared" si="4"/>
        <v>11507.606496</v>
      </c>
    </row>
    <row r="15" spans="1:23" ht="20.100000000000001" customHeight="1">
      <c r="A15" s="42">
        <f t="shared" si="1"/>
        <v>8</v>
      </c>
      <c r="B15" s="306" t="s">
        <v>2056</v>
      </c>
      <c r="C15" s="306" t="s">
        <v>739</v>
      </c>
      <c r="D15" s="306" t="s">
        <v>2039</v>
      </c>
      <c r="E15" s="306" t="s">
        <v>2057</v>
      </c>
      <c r="F15" s="306" t="s">
        <v>260</v>
      </c>
      <c r="G15" s="308">
        <v>9330.76</v>
      </c>
      <c r="H15" s="275">
        <f t="shared" si="2"/>
        <v>713.80313999999998</v>
      </c>
      <c r="I15" s="275">
        <f t="shared" si="3"/>
        <v>1704.7298520000002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75"/>
      <c r="P15" s="275"/>
      <c r="Q15" s="276">
        <f t="shared" si="0"/>
        <v>13827.292992000001</v>
      </c>
      <c r="R15" s="277">
        <v>443</v>
      </c>
      <c r="S15" s="278"/>
      <c r="T15" s="278"/>
      <c r="U15" s="278"/>
      <c r="V15" s="278"/>
      <c r="W15" s="279">
        <f t="shared" si="4"/>
        <v>13384.292992000001</v>
      </c>
    </row>
    <row r="16" spans="1:23" ht="20.100000000000001" customHeight="1">
      <c r="A16" s="42">
        <f t="shared" si="1"/>
        <v>9</v>
      </c>
      <c r="B16" s="306" t="s">
        <v>2058</v>
      </c>
      <c r="C16" s="306" t="s">
        <v>2059</v>
      </c>
      <c r="D16" s="306" t="s">
        <v>2039</v>
      </c>
      <c r="E16" s="306" t="s">
        <v>2060</v>
      </c>
      <c r="F16" s="306" t="s">
        <v>288</v>
      </c>
      <c r="G16" s="308">
        <v>10153.86</v>
      </c>
      <c r="H16" s="275">
        <f t="shared" si="2"/>
        <v>776.77029000000005</v>
      </c>
      <c r="I16" s="275">
        <f t="shared" si="3"/>
        <v>1855.110222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0"/>
        <v>14863.740512</v>
      </c>
      <c r="R16" s="277">
        <v>443</v>
      </c>
      <c r="S16" s="278"/>
      <c r="T16" s="278"/>
      <c r="U16" s="278"/>
      <c r="V16" s="278"/>
      <c r="W16" s="279">
        <f t="shared" si="4"/>
        <v>14420.740512</v>
      </c>
    </row>
    <row r="17" spans="1:23" ht="20.100000000000001" customHeight="1">
      <c r="A17" s="42">
        <f t="shared" si="1"/>
        <v>10</v>
      </c>
      <c r="B17" s="306" t="s">
        <v>2061</v>
      </c>
      <c r="C17" s="306" t="s">
        <v>2062</v>
      </c>
      <c r="D17" s="306" t="s">
        <v>2039</v>
      </c>
      <c r="E17" s="306" t="s">
        <v>2063</v>
      </c>
      <c r="F17" s="306" t="s">
        <v>260</v>
      </c>
      <c r="G17" s="308">
        <v>9561.52</v>
      </c>
      <c r="H17" s="275">
        <f t="shared" si="2"/>
        <v>731.45627999999999</v>
      </c>
      <c r="I17" s="275">
        <f t="shared" si="3"/>
        <v>1746.8897040000002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75"/>
      <c r="P17" s="275"/>
      <c r="Q17" s="276">
        <f t="shared" si="0"/>
        <v>14117.865984</v>
      </c>
      <c r="R17" s="277">
        <v>443</v>
      </c>
      <c r="S17" s="278"/>
      <c r="T17" s="278"/>
      <c r="U17" s="278"/>
      <c r="V17" s="278"/>
      <c r="W17" s="279">
        <f t="shared" si="4"/>
        <v>13674.865984</v>
      </c>
    </row>
    <row r="18" spans="1:23" ht="20.100000000000001" customHeight="1">
      <c r="A18" s="42">
        <f t="shared" si="1"/>
        <v>11</v>
      </c>
      <c r="B18" s="306" t="s">
        <v>2064</v>
      </c>
      <c r="C18" s="306" t="s">
        <v>1531</v>
      </c>
      <c r="D18" s="306" t="s">
        <v>2039</v>
      </c>
      <c r="E18" s="306" t="s">
        <v>2065</v>
      </c>
      <c r="F18" s="306" t="s">
        <v>264</v>
      </c>
      <c r="G18" s="308">
        <v>10153.86</v>
      </c>
      <c r="H18" s="275">
        <f t="shared" si="2"/>
        <v>776.77029000000005</v>
      </c>
      <c r="I18" s="275">
        <f t="shared" si="3"/>
        <v>1855.110222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75"/>
      <c r="P18" s="275"/>
      <c r="Q18" s="276">
        <f t="shared" si="0"/>
        <v>14863.740512</v>
      </c>
      <c r="R18" s="277">
        <v>443</v>
      </c>
      <c r="S18" s="278"/>
      <c r="T18" s="278"/>
      <c r="U18" s="278"/>
      <c r="V18" s="278"/>
      <c r="W18" s="279">
        <f t="shared" si="4"/>
        <v>14420.740512</v>
      </c>
    </row>
    <row r="19" spans="1:23" ht="20.100000000000001" customHeight="1">
      <c r="A19" s="42">
        <f t="shared" si="1"/>
        <v>12</v>
      </c>
      <c r="B19" s="303" t="s">
        <v>2198</v>
      </c>
      <c r="C19" s="306" t="s">
        <v>255</v>
      </c>
      <c r="D19" s="306" t="s">
        <v>2039</v>
      </c>
      <c r="E19" s="306" t="s">
        <v>2066</v>
      </c>
      <c r="F19" s="306" t="s">
        <v>268</v>
      </c>
      <c r="G19" s="1">
        <v>9692.2800000000007</v>
      </c>
      <c r="H19" s="275">
        <f t="shared" si="2"/>
        <v>741.45942000000002</v>
      </c>
      <c r="I19" s="275">
        <f t="shared" si="3"/>
        <v>1770.7795560000002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75"/>
      <c r="P19" s="275"/>
      <c r="Q19" s="276">
        <f t="shared" si="0"/>
        <v>14282.518975999999</v>
      </c>
      <c r="R19" s="277">
        <v>443</v>
      </c>
      <c r="S19" s="278"/>
      <c r="T19" s="278"/>
      <c r="U19" s="278"/>
      <c r="V19" s="278"/>
      <c r="W19" s="279">
        <f t="shared" si="4"/>
        <v>13839.518975999999</v>
      </c>
    </row>
    <row r="20" spans="1:23" ht="20.100000000000001" customHeight="1">
      <c r="A20" s="42">
        <f t="shared" si="1"/>
        <v>13</v>
      </c>
      <c r="B20" s="306" t="s">
        <v>2067</v>
      </c>
      <c r="C20" s="306" t="s">
        <v>2068</v>
      </c>
      <c r="D20" s="306" t="s">
        <v>2039</v>
      </c>
      <c r="E20" s="306" t="s">
        <v>2069</v>
      </c>
      <c r="F20" s="306" t="s">
        <v>281</v>
      </c>
      <c r="G20" s="308">
        <v>7269.24</v>
      </c>
      <c r="H20" s="275">
        <f t="shared" si="2"/>
        <v>556.09685999999999</v>
      </c>
      <c r="I20" s="275">
        <f t="shared" si="3"/>
        <v>1328.090148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75"/>
      <c r="P20" s="275"/>
      <c r="Q20" s="276">
        <f t="shared" si="0"/>
        <v>11231.427007999999</v>
      </c>
      <c r="R20" s="277">
        <v>443</v>
      </c>
      <c r="S20" s="278"/>
      <c r="T20" s="278"/>
      <c r="U20" s="278"/>
      <c r="V20" s="278"/>
      <c r="W20" s="279">
        <f t="shared" si="4"/>
        <v>10788.427007999999</v>
      </c>
    </row>
    <row r="21" spans="1:23" ht="20.100000000000001" customHeight="1">
      <c r="A21" s="42">
        <f t="shared" si="1"/>
        <v>14</v>
      </c>
      <c r="B21" s="306" t="s">
        <v>2070</v>
      </c>
      <c r="C21" s="306" t="s">
        <v>477</v>
      </c>
      <c r="D21" s="306" t="s">
        <v>2039</v>
      </c>
      <c r="E21" s="306" t="s">
        <v>2071</v>
      </c>
      <c r="F21" s="306" t="s">
        <v>327</v>
      </c>
      <c r="G21" s="308">
        <v>9561.52</v>
      </c>
      <c r="H21" s="275">
        <f t="shared" si="2"/>
        <v>731.45627999999999</v>
      </c>
      <c r="I21" s="275">
        <f t="shared" si="3"/>
        <v>1746.8897040000002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75"/>
      <c r="P21" s="275"/>
      <c r="Q21" s="276">
        <f t="shared" si="0"/>
        <v>14117.865984</v>
      </c>
      <c r="R21" s="277">
        <v>443</v>
      </c>
      <c r="S21" s="278"/>
      <c r="T21" s="278"/>
      <c r="U21" s="278"/>
      <c r="V21" s="278"/>
      <c r="W21" s="279">
        <f t="shared" si="4"/>
        <v>13674.865984</v>
      </c>
    </row>
    <row r="22" spans="1:23" ht="20.100000000000001" customHeight="1">
      <c r="A22" s="42">
        <f t="shared" si="1"/>
        <v>15</v>
      </c>
      <c r="B22" s="306" t="s">
        <v>2072</v>
      </c>
      <c r="C22" s="306" t="s">
        <v>733</v>
      </c>
      <c r="D22" s="306" t="s">
        <v>2039</v>
      </c>
      <c r="E22" s="306" t="s">
        <v>2073</v>
      </c>
      <c r="F22" s="306" t="s">
        <v>288</v>
      </c>
      <c r="G22" s="308">
        <v>9260.76</v>
      </c>
      <c r="H22" s="275">
        <f t="shared" si="2"/>
        <v>708.44813999999997</v>
      </c>
      <c r="I22" s="275">
        <f t="shared" si="3"/>
        <v>1691.9408519999999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75"/>
      <c r="P22" s="275"/>
      <c r="Q22" s="276">
        <f t="shared" si="0"/>
        <v>13739.148992</v>
      </c>
      <c r="R22" s="277">
        <v>443</v>
      </c>
      <c r="S22" s="278"/>
      <c r="T22" s="278"/>
      <c r="U22" s="278"/>
      <c r="V22" s="278"/>
      <c r="W22" s="279">
        <f t="shared" si="4"/>
        <v>13296.148992</v>
      </c>
    </row>
    <row r="23" spans="1:23" ht="20.100000000000001" customHeight="1">
      <c r="A23" s="42">
        <f t="shared" si="1"/>
        <v>16</v>
      </c>
      <c r="B23" s="306" t="s">
        <v>2074</v>
      </c>
      <c r="C23" s="306" t="s">
        <v>2075</v>
      </c>
      <c r="D23" s="306" t="s">
        <v>2039</v>
      </c>
      <c r="E23" s="306" t="s">
        <v>2076</v>
      </c>
      <c r="F23" s="306" t="s">
        <v>237</v>
      </c>
      <c r="G23" s="308">
        <v>10524.62</v>
      </c>
      <c r="H23" s="275">
        <f t="shared" si="2"/>
        <v>805.13343000000009</v>
      </c>
      <c r="I23" s="275">
        <f t="shared" si="3"/>
        <v>1922.8480740000002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75"/>
      <c r="P23" s="275"/>
      <c r="Q23" s="276">
        <f t="shared" si="0"/>
        <v>15330.601504</v>
      </c>
      <c r="R23" s="277">
        <v>443</v>
      </c>
      <c r="S23" s="278"/>
      <c r="T23" s="278"/>
      <c r="U23" s="278"/>
      <c r="V23" s="278"/>
      <c r="W23" s="279">
        <f t="shared" si="4"/>
        <v>14887.601504</v>
      </c>
    </row>
    <row r="24" spans="1:23" ht="20.100000000000001" customHeight="1">
      <c r="A24" s="42">
        <f t="shared" si="1"/>
        <v>17</v>
      </c>
      <c r="B24" s="306" t="s">
        <v>2077</v>
      </c>
      <c r="C24" s="306" t="s">
        <v>2078</v>
      </c>
      <c r="D24" s="306" t="s">
        <v>2039</v>
      </c>
      <c r="E24" s="306" t="s">
        <v>2079</v>
      </c>
      <c r="F24" s="306" t="s">
        <v>292</v>
      </c>
      <c r="G24" s="308">
        <v>9369.2199999999993</v>
      </c>
      <c r="H24" s="275">
        <f t="shared" si="2"/>
        <v>716.74532999999997</v>
      </c>
      <c r="I24" s="275">
        <f t="shared" si="3"/>
        <v>1711.756494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75"/>
      <c r="P24" s="275"/>
      <c r="Q24" s="276">
        <f t="shared" si="0"/>
        <v>13875.721823999998</v>
      </c>
      <c r="R24" s="277">
        <v>443</v>
      </c>
      <c r="S24" s="278"/>
      <c r="T24" s="278"/>
      <c r="U24" s="278"/>
      <c r="V24" s="278"/>
      <c r="W24" s="279">
        <f t="shared" si="4"/>
        <v>13432.721823999998</v>
      </c>
    </row>
    <row r="25" spans="1:23" ht="20.100000000000001" customHeight="1">
      <c r="A25" s="42">
        <f t="shared" si="1"/>
        <v>18</v>
      </c>
      <c r="B25" s="306" t="s">
        <v>2080</v>
      </c>
      <c r="C25" s="306" t="s">
        <v>651</v>
      </c>
      <c r="D25" s="306" t="s">
        <v>2039</v>
      </c>
      <c r="E25" s="306" t="s">
        <v>2081</v>
      </c>
      <c r="F25" s="306" t="s">
        <v>288</v>
      </c>
      <c r="G25" s="308">
        <v>9374.76</v>
      </c>
      <c r="H25" s="275">
        <f t="shared" si="2"/>
        <v>717.16913999999997</v>
      </c>
      <c r="I25" s="275">
        <f t="shared" si="3"/>
        <v>1712.768652</v>
      </c>
      <c r="J25" s="275">
        <v>61</v>
      </c>
      <c r="K25" s="275">
        <v>515</v>
      </c>
      <c r="L25" s="275">
        <v>175</v>
      </c>
      <c r="M25" s="275">
        <v>739</v>
      </c>
      <c r="N25" s="275">
        <v>588</v>
      </c>
      <c r="O25" s="275"/>
      <c r="P25" s="275"/>
      <c r="Q25" s="276">
        <f t="shared" si="0"/>
        <v>13882.697792000001</v>
      </c>
      <c r="R25" s="277">
        <v>443</v>
      </c>
      <c r="S25" s="278"/>
      <c r="T25" s="278"/>
      <c r="U25" s="278"/>
      <c r="V25" s="278"/>
      <c r="W25" s="279">
        <f t="shared" si="4"/>
        <v>13439.697792000001</v>
      </c>
    </row>
    <row r="26" spans="1:23" ht="20.100000000000001" customHeight="1">
      <c r="A26" s="42">
        <f t="shared" si="1"/>
        <v>19</v>
      </c>
      <c r="B26" s="306" t="s">
        <v>1247</v>
      </c>
      <c r="C26" s="306" t="s">
        <v>2082</v>
      </c>
      <c r="D26" s="306" t="s">
        <v>2039</v>
      </c>
      <c r="E26" s="306" t="s">
        <v>2083</v>
      </c>
      <c r="F26" s="306" t="s">
        <v>288</v>
      </c>
      <c r="G26" s="308">
        <v>9541.52</v>
      </c>
      <c r="H26" s="275">
        <f t="shared" si="2"/>
        <v>729.92628000000002</v>
      </c>
      <c r="I26" s="275">
        <f t="shared" si="3"/>
        <v>1743.2357040000002</v>
      </c>
      <c r="J26" s="275">
        <v>61</v>
      </c>
      <c r="K26" s="275">
        <v>515</v>
      </c>
      <c r="L26" s="275">
        <v>175</v>
      </c>
      <c r="M26" s="275">
        <v>739</v>
      </c>
      <c r="N26" s="275">
        <v>588</v>
      </c>
      <c r="O26" s="275"/>
      <c r="P26" s="275"/>
      <c r="Q26" s="276">
        <f t="shared" si="0"/>
        <v>14092.681984000001</v>
      </c>
      <c r="R26" s="277">
        <v>443</v>
      </c>
      <c r="S26" s="278"/>
      <c r="T26" s="278"/>
      <c r="U26" s="278"/>
      <c r="V26" s="278"/>
      <c r="W26" s="279">
        <f t="shared" si="4"/>
        <v>13649.681984000001</v>
      </c>
    </row>
    <row r="27" spans="1:23" ht="20.100000000000001" customHeight="1">
      <c r="A27" s="42">
        <f t="shared" si="1"/>
        <v>20</v>
      </c>
      <c r="B27" s="306" t="s">
        <v>1250</v>
      </c>
      <c r="C27" s="306" t="s">
        <v>377</v>
      </c>
      <c r="D27" s="306" t="s">
        <v>2039</v>
      </c>
      <c r="E27" s="306" t="s">
        <v>2084</v>
      </c>
      <c r="F27" s="306" t="s">
        <v>260</v>
      </c>
      <c r="G27" s="308">
        <v>7669.24</v>
      </c>
      <c r="H27" s="275">
        <f t="shared" si="2"/>
        <v>586.69686000000002</v>
      </c>
      <c r="I27" s="275">
        <f t="shared" si="3"/>
        <v>1401.1701479999999</v>
      </c>
      <c r="J27" s="275">
        <v>61</v>
      </c>
      <c r="K27" s="275">
        <v>515</v>
      </c>
      <c r="L27" s="275">
        <v>175</v>
      </c>
      <c r="M27" s="275">
        <v>739</v>
      </c>
      <c r="N27" s="275">
        <v>588</v>
      </c>
      <c r="O27" s="275"/>
      <c r="P27" s="275"/>
      <c r="Q27" s="276">
        <f t="shared" si="0"/>
        <v>11735.107007999999</v>
      </c>
      <c r="R27" s="277">
        <v>443</v>
      </c>
      <c r="S27" s="278"/>
      <c r="T27" s="278"/>
      <c r="U27" s="278"/>
      <c r="V27" s="278"/>
      <c r="W27" s="279">
        <f t="shared" si="4"/>
        <v>11292.107007999999</v>
      </c>
    </row>
    <row r="28" spans="1:23" ht="20.100000000000001" customHeight="1">
      <c r="A28" s="42">
        <f t="shared" si="1"/>
        <v>21</v>
      </c>
      <c r="B28" s="306" t="s">
        <v>2085</v>
      </c>
      <c r="C28" s="306" t="s">
        <v>2086</v>
      </c>
      <c r="D28" s="306" t="s">
        <v>2039</v>
      </c>
      <c r="E28" s="306" t="s">
        <v>2087</v>
      </c>
      <c r="F28" s="306" t="s">
        <v>288</v>
      </c>
      <c r="G28" s="308">
        <v>7723.09</v>
      </c>
      <c r="H28" s="275">
        <f t="shared" si="2"/>
        <v>590.81638499999997</v>
      </c>
      <c r="I28" s="275">
        <f t="shared" si="3"/>
        <v>1411.0085430000001</v>
      </c>
      <c r="J28" s="275">
        <v>61</v>
      </c>
      <c r="K28" s="275">
        <v>515</v>
      </c>
      <c r="L28" s="275">
        <v>175</v>
      </c>
      <c r="M28" s="275">
        <v>739</v>
      </c>
      <c r="N28" s="275">
        <v>588</v>
      </c>
      <c r="O28" s="275"/>
      <c r="P28" s="275"/>
      <c r="Q28" s="276">
        <f t="shared" si="0"/>
        <v>11802.914928</v>
      </c>
      <c r="R28" s="277">
        <v>443</v>
      </c>
      <c r="S28" s="278"/>
      <c r="T28" s="278"/>
      <c r="U28" s="278"/>
      <c r="V28" s="278"/>
      <c r="W28" s="279">
        <f t="shared" si="4"/>
        <v>11359.914928</v>
      </c>
    </row>
    <row r="29" spans="1:23" ht="20.100000000000001" customHeight="1">
      <c r="A29" s="42">
        <f t="shared" si="1"/>
        <v>22</v>
      </c>
      <c r="B29" s="306" t="s">
        <v>2088</v>
      </c>
      <c r="C29" s="306" t="s">
        <v>560</v>
      </c>
      <c r="D29" s="306" t="s">
        <v>2039</v>
      </c>
      <c r="E29" s="306" t="s">
        <v>2089</v>
      </c>
      <c r="F29" s="306" t="s">
        <v>288</v>
      </c>
      <c r="G29" s="308">
        <v>11447.72</v>
      </c>
      <c r="H29" s="275">
        <f t="shared" si="2"/>
        <v>875.7505799999999</v>
      </c>
      <c r="I29" s="275">
        <f t="shared" si="3"/>
        <v>2091.4984439999998</v>
      </c>
      <c r="J29" s="275">
        <v>61</v>
      </c>
      <c r="K29" s="275">
        <v>515</v>
      </c>
      <c r="L29" s="275">
        <v>175</v>
      </c>
      <c r="M29" s="275">
        <v>739</v>
      </c>
      <c r="N29" s="275">
        <v>588</v>
      </c>
      <c r="O29" s="275"/>
      <c r="P29" s="275"/>
      <c r="Q29" s="276">
        <f t="shared" si="0"/>
        <v>16492.969023999998</v>
      </c>
      <c r="R29" s="277">
        <v>443</v>
      </c>
      <c r="S29" s="278"/>
      <c r="T29" s="278"/>
      <c r="U29" s="278"/>
      <c r="V29" s="278"/>
      <c r="W29" s="279">
        <f t="shared" si="4"/>
        <v>16049.969023999998</v>
      </c>
    </row>
    <row r="30" spans="1:23" ht="20.100000000000001" customHeight="1">
      <c r="A30" s="42">
        <f t="shared" si="1"/>
        <v>23</v>
      </c>
      <c r="B30" s="306" t="s">
        <v>2090</v>
      </c>
      <c r="C30" s="306" t="s">
        <v>329</v>
      </c>
      <c r="D30" s="306" t="s">
        <v>2039</v>
      </c>
      <c r="E30" s="306" t="s">
        <v>2091</v>
      </c>
      <c r="F30" s="306" t="s">
        <v>268</v>
      </c>
      <c r="G30" s="308">
        <v>5036.3500000000004</v>
      </c>
      <c r="H30" s="275">
        <f t="shared" si="2"/>
        <v>385.28077500000001</v>
      </c>
      <c r="I30" s="275">
        <f t="shared" si="3"/>
        <v>920.14114500000005</v>
      </c>
      <c r="J30" s="275">
        <v>61</v>
      </c>
      <c r="K30" s="275">
        <v>515</v>
      </c>
      <c r="L30" s="275">
        <v>175</v>
      </c>
      <c r="M30" s="275">
        <v>739</v>
      </c>
      <c r="N30" s="275">
        <v>588</v>
      </c>
      <c r="O30" s="275"/>
      <c r="P30" s="275"/>
      <c r="Q30" s="276">
        <f t="shared" si="0"/>
        <v>8419.771920000001</v>
      </c>
      <c r="R30" s="277">
        <v>443</v>
      </c>
      <c r="S30" s="278"/>
      <c r="T30" s="278"/>
      <c r="U30" s="278"/>
      <c r="V30" s="278"/>
      <c r="W30" s="279">
        <f t="shared" si="4"/>
        <v>7976.771920000001</v>
      </c>
    </row>
    <row r="31" spans="1:23" ht="20.100000000000001" customHeight="1">
      <c r="A31" s="42">
        <f t="shared" si="1"/>
        <v>24</v>
      </c>
      <c r="B31" s="306" t="s">
        <v>2092</v>
      </c>
      <c r="C31" s="306" t="s">
        <v>1467</v>
      </c>
      <c r="D31" s="306" t="s">
        <v>2039</v>
      </c>
      <c r="E31" s="306" t="s">
        <v>2093</v>
      </c>
      <c r="F31" s="306" t="s">
        <v>260</v>
      </c>
      <c r="G31" s="308">
        <v>11638.48</v>
      </c>
      <c r="H31" s="275">
        <f t="shared" si="2"/>
        <v>890.34371999999996</v>
      </c>
      <c r="I31" s="275">
        <f t="shared" si="3"/>
        <v>2126.3502960000001</v>
      </c>
      <c r="J31" s="275">
        <v>61</v>
      </c>
      <c r="K31" s="275">
        <v>515</v>
      </c>
      <c r="L31" s="275">
        <v>175</v>
      </c>
      <c r="M31" s="275">
        <v>739</v>
      </c>
      <c r="N31" s="275">
        <v>588</v>
      </c>
      <c r="O31" s="275"/>
      <c r="P31" s="275"/>
      <c r="Q31" s="276">
        <f t="shared" si="0"/>
        <v>16733.174016000001</v>
      </c>
      <c r="R31" s="277">
        <v>443</v>
      </c>
      <c r="S31" s="278"/>
      <c r="T31" s="278"/>
      <c r="U31" s="278"/>
      <c r="V31" s="278"/>
      <c r="W31" s="279">
        <f t="shared" si="4"/>
        <v>16290.174016000001</v>
      </c>
    </row>
    <row r="32" spans="1:23" ht="20.100000000000001" customHeight="1">
      <c r="A32" s="42">
        <f t="shared" si="1"/>
        <v>25</v>
      </c>
      <c r="B32" s="306" t="s">
        <v>2094</v>
      </c>
      <c r="C32" s="306" t="s">
        <v>458</v>
      </c>
      <c r="D32" s="306" t="s">
        <v>2039</v>
      </c>
      <c r="E32" s="306" t="s">
        <v>2095</v>
      </c>
      <c r="F32" s="306" t="s">
        <v>292</v>
      </c>
      <c r="G32" s="308">
        <v>9561.52</v>
      </c>
      <c r="H32" s="275">
        <f t="shared" si="2"/>
        <v>731.45627999999999</v>
      </c>
      <c r="I32" s="275">
        <f t="shared" si="3"/>
        <v>1746.8897040000002</v>
      </c>
      <c r="J32" s="275">
        <v>61</v>
      </c>
      <c r="K32" s="275">
        <v>515</v>
      </c>
      <c r="L32" s="275">
        <v>175</v>
      </c>
      <c r="M32" s="275">
        <v>739</v>
      </c>
      <c r="N32" s="275">
        <v>588</v>
      </c>
      <c r="O32" s="275"/>
      <c r="P32" s="275"/>
      <c r="Q32" s="276">
        <f t="shared" si="0"/>
        <v>14117.865984</v>
      </c>
      <c r="R32" s="277">
        <v>443</v>
      </c>
      <c r="S32" s="278"/>
      <c r="T32" s="278"/>
      <c r="U32" s="278"/>
      <c r="V32" s="278"/>
      <c r="W32" s="279">
        <f t="shared" si="4"/>
        <v>13674.865984</v>
      </c>
    </row>
    <row r="33" spans="1:23" ht="20.100000000000001" customHeight="1">
      <c r="A33" s="42">
        <f t="shared" si="1"/>
        <v>26</v>
      </c>
      <c r="B33" s="306" t="s">
        <v>2096</v>
      </c>
      <c r="C33" s="306" t="s">
        <v>2097</v>
      </c>
      <c r="D33" s="306" t="s">
        <v>2039</v>
      </c>
      <c r="E33" s="306" t="s">
        <v>2098</v>
      </c>
      <c r="F33" s="306" t="s">
        <v>237</v>
      </c>
      <c r="G33" s="308">
        <v>13385</v>
      </c>
      <c r="H33" s="275">
        <f t="shared" si="2"/>
        <v>1023.9525</v>
      </c>
      <c r="I33" s="275">
        <f t="shared" si="3"/>
        <v>2445.4395</v>
      </c>
      <c r="J33" s="275">
        <v>61</v>
      </c>
      <c r="K33" s="275">
        <v>515</v>
      </c>
      <c r="L33" s="275">
        <v>175</v>
      </c>
      <c r="M33" s="275">
        <v>739</v>
      </c>
      <c r="N33" s="275">
        <v>588</v>
      </c>
      <c r="O33" s="275"/>
      <c r="P33" s="275"/>
      <c r="Q33" s="276">
        <f t="shared" si="0"/>
        <v>18932.392</v>
      </c>
      <c r="R33" s="277">
        <v>443</v>
      </c>
      <c r="S33" s="278"/>
      <c r="T33" s="278"/>
      <c r="U33" s="278"/>
      <c r="V33" s="278"/>
      <c r="W33" s="279">
        <f t="shared" si="4"/>
        <v>18489.392</v>
      </c>
    </row>
    <row r="34" spans="1:23" ht="20.100000000000001" customHeight="1">
      <c r="A34" s="42">
        <f t="shared" si="1"/>
        <v>27</v>
      </c>
      <c r="B34" s="306" t="s">
        <v>2099</v>
      </c>
      <c r="C34" s="306" t="s">
        <v>1229</v>
      </c>
      <c r="D34" s="306" t="s">
        <v>2039</v>
      </c>
      <c r="E34" s="306" t="s">
        <v>2100</v>
      </c>
      <c r="F34" s="306" t="s">
        <v>327</v>
      </c>
      <c r="G34" s="308">
        <v>9792.2800000000007</v>
      </c>
      <c r="H34" s="275">
        <f t="shared" si="2"/>
        <v>749.10942</v>
      </c>
      <c r="I34" s="275">
        <f t="shared" si="3"/>
        <v>1789.0495560000002</v>
      </c>
      <c r="J34" s="275">
        <v>61</v>
      </c>
      <c r="K34" s="275">
        <v>515</v>
      </c>
      <c r="L34" s="275">
        <v>175</v>
      </c>
      <c r="M34" s="275">
        <v>739</v>
      </c>
      <c r="N34" s="275">
        <v>588</v>
      </c>
      <c r="O34" s="275"/>
      <c r="P34" s="275"/>
      <c r="Q34" s="276">
        <f t="shared" si="0"/>
        <v>14408.438976000001</v>
      </c>
      <c r="R34" s="277">
        <v>443</v>
      </c>
      <c r="S34" s="278"/>
      <c r="T34" s="278"/>
      <c r="U34" s="278"/>
      <c r="V34" s="278"/>
      <c r="W34" s="279">
        <f t="shared" si="4"/>
        <v>13965.438976000001</v>
      </c>
    </row>
    <row r="35" spans="1:23" ht="20.100000000000001" customHeight="1">
      <c r="A35" s="42">
        <f t="shared" si="1"/>
        <v>28</v>
      </c>
      <c r="B35" s="306" t="s">
        <v>2101</v>
      </c>
      <c r="C35" s="306" t="s">
        <v>2102</v>
      </c>
      <c r="D35" s="306" t="s">
        <v>2039</v>
      </c>
      <c r="E35" s="306" t="s">
        <v>2103</v>
      </c>
      <c r="F35" s="306" t="s">
        <v>327</v>
      </c>
      <c r="G35" s="308">
        <v>4400.26</v>
      </c>
      <c r="H35" s="275">
        <f t="shared" si="2"/>
        <v>336.61989</v>
      </c>
      <c r="I35" s="275">
        <f t="shared" si="3"/>
        <v>803.927502</v>
      </c>
      <c r="J35" s="275">
        <v>61</v>
      </c>
      <c r="K35" s="275">
        <v>515</v>
      </c>
      <c r="L35" s="275">
        <v>175</v>
      </c>
      <c r="M35" s="275">
        <v>739</v>
      </c>
      <c r="N35" s="275">
        <v>588</v>
      </c>
      <c r="O35" s="275"/>
      <c r="P35" s="275"/>
      <c r="Q35" s="276">
        <f t="shared" si="0"/>
        <v>7618.8073920000006</v>
      </c>
      <c r="R35" s="277">
        <v>443</v>
      </c>
      <c r="S35" s="278"/>
      <c r="T35" s="278"/>
      <c r="U35" s="278"/>
      <c r="V35" s="278"/>
      <c r="W35" s="279">
        <f t="shared" si="4"/>
        <v>7175.8073920000006</v>
      </c>
    </row>
    <row r="36" spans="1:23" ht="20.100000000000001" customHeight="1">
      <c r="A36" s="42">
        <f t="shared" si="1"/>
        <v>29</v>
      </c>
      <c r="B36" s="306" t="s">
        <v>2104</v>
      </c>
      <c r="C36" s="306" t="s">
        <v>2105</v>
      </c>
      <c r="D36" s="306" t="s">
        <v>2039</v>
      </c>
      <c r="E36" s="306" t="s">
        <v>2106</v>
      </c>
      <c r="F36" s="306" t="s">
        <v>281</v>
      </c>
      <c r="G36" s="308">
        <v>11819.24</v>
      </c>
      <c r="H36" s="275">
        <f t="shared" si="2"/>
        <v>904.17185999999992</v>
      </c>
      <c r="I36" s="275">
        <f t="shared" si="3"/>
        <v>2159.3751480000001</v>
      </c>
      <c r="J36" s="275">
        <v>61</v>
      </c>
      <c r="K36" s="275">
        <v>515</v>
      </c>
      <c r="L36" s="275">
        <v>175</v>
      </c>
      <c r="M36" s="275">
        <v>739</v>
      </c>
      <c r="N36" s="275">
        <v>588</v>
      </c>
      <c r="O36" s="275"/>
      <c r="P36" s="275"/>
      <c r="Q36" s="276">
        <f t="shared" si="0"/>
        <v>16960.787007999999</v>
      </c>
      <c r="R36" s="277">
        <v>443</v>
      </c>
      <c r="S36" s="278"/>
      <c r="T36" s="278"/>
      <c r="U36" s="278"/>
      <c r="V36" s="278"/>
      <c r="W36" s="279">
        <f t="shared" si="4"/>
        <v>16517.787007999999</v>
      </c>
    </row>
    <row r="37" spans="1:23" ht="20.100000000000001" customHeight="1">
      <c r="A37" s="42">
        <f t="shared" si="1"/>
        <v>30</v>
      </c>
      <c r="B37" s="306" t="s">
        <v>364</v>
      </c>
      <c r="C37" s="306" t="s">
        <v>983</v>
      </c>
      <c r="D37" s="306" t="s">
        <v>2039</v>
      </c>
      <c r="E37" s="306" t="s">
        <v>2107</v>
      </c>
      <c r="F37" s="306" t="s">
        <v>288</v>
      </c>
      <c r="G37" s="308">
        <v>12140</v>
      </c>
      <c r="H37" s="275">
        <f t="shared" si="2"/>
        <v>928.71</v>
      </c>
      <c r="I37" s="275">
        <f t="shared" si="3"/>
        <v>2217.9780000000001</v>
      </c>
      <c r="J37" s="275">
        <v>61</v>
      </c>
      <c r="K37" s="275">
        <v>515</v>
      </c>
      <c r="L37" s="275">
        <v>175</v>
      </c>
      <c r="M37" s="275">
        <v>739</v>
      </c>
      <c r="N37" s="275">
        <v>588</v>
      </c>
      <c r="O37" s="275"/>
      <c r="P37" s="275"/>
      <c r="Q37" s="276">
        <f t="shared" si="0"/>
        <v>17364.687999999998</v>
      </c>
      <c r="R37" s="277">
        <v>443</v>
      </c>
      <c r="S37" s="278"/>
      <c r="T37" s="278"/>
      <c r="U37" s="278"/>
      <c r="V37" s="278"/>
      <c r="W37" s="279">
        <f t="shared" si="4"/>
        <v>16921.687999999998</v>
      </c>
    </row>
    <row r="38" spans="1:23" ht="20.100000000000001" customHeight="1">
      <c r="A38" s="42">
        <f t="shared" si="1"/>
        <v>31</v>
      </c>
      <c r="B38" s="306" t="s">
        <v>2108</v>
      </c>
      <c r="C38" s="306" t="s">
        <v>317</v>
      </c>
      <c r="D38" s="306" t="s">
        <v>2039</v>
      </c>
      <c r="E38" s="306" t="s">
        <v>2109</v>
      </c>
      <c r="F38" s="306" t="s">
        <v>288</v>
      </c>
      <c r="G38" s="308">
        <v>9772.2800000000007</v>
      </c>
      <c r="H38" s="275">
        <f t="shared" si="2"/>
        <v>747.57942000000003</v>
      </c>
      <c r="I38" s="275">
        <f t="shared" si="3"/>
        <v>1785.3955560000002</v>
      </c>
      <c r="J38" s="275">
        <v>61</v>
      </c>
      <c r="K38" s="275">
        <v>515</v>
      </c>
      <c r="L38" s="275">
        <v>175</v>
      </c>
      <c r="M38" s="275">
        <v>739</v>
      </c>
      <c r="N38" s="275">
        <v>588</v>
      </c>
      <c r="O38" s="275"/>
      <c r="P38" s="275"/>
      <c r="Q38" s="276">
        <f t="shared" si="0"/>
        <v>14383.254976</v>
      </c>
      <c r="R38" s="277">
        <v>443</v>
      </c>
      <c r="S38" s="278"/>
      <c r="T38" s="278"/>
      <c r="U38" s="278"/>
      <c r="V38" s="278"/>
      <c r="W38" s="279">
        <f t="shared" si="4"/>
        <v>13940.254976</v>
      </c>
    </row>
    <row r="39" spans="1:23" ht="20.100000000000001" customHeight="1">
      <c r="A39" s="42">
        <f t="shared" si="1"/>
        <v>32</v>
      </c>
      <c r="B39" s="306" t="s">
        <v>2110</v>
      </c>
      <c r="C39" s="306" t="s">
        <v>521</v>
      </c>
      <c r="D39" s="306" t="s">
        <v>2039</v>
      </c>
      <c r="E39" s="306" t="s">
        <v>2111</v>
      </c>
      <c r="F39" s="306" t="s">
        <v>288</v>
      </c>
      <c r="G39" s="308">
        <v>4956.66</v>
      </c>
      <c r="H39" s="275">
        <f t="shared" si="2"/>
        <v>379.18448999999998</v>
      </c>
      <c r="I39" s="275">
        <f t="shared" si="3"/>
        <v>905.58178199999998</v>
      </c>
      <c r="J39" s="275">
        <v>61</v>
      </c>
      <c r="K39" s="275">
        <v>515</v>
      </c>
      <c r="L39" s="275">
        <v>175</v>
      </c>
      <c r="M39" s="275">
        <v>739</v>
      </c>
      <c r="N39" s="275">
        <v>588</v>
      </c>
      <c r="O39" s="275"/>
      <c r="P39" s="275"/>
      <c r="Q39" s="276">
        <f t="shared" si="0"/>
        <v>8319.4262720000006</v>
      </c>
      <c r="R39" s="277">
        <v>443</v>
      </c>
      <c r="S39" s="278"/>
      <c r="T39" s="278"/>
      <c r="U39" s="278"/>
      <c r="V39" s="278"/>
      <c r="W39" s="279">
        <f t="shared" si="4"/>
        <v>7876.4262720000006</v>
      </c>
    </row>
    <row r="40" spans="1:23" ht="20.100000000000001" customHeight="1">
      <c r="A40" s="42">
        <f t="shared" si="1"/>
        <v>33</v>
      </c>
      <c r="B40" s="306" t="s">
        <v>514</v>
      </c>
      <c r="C40" s="306" t="s">
        <v>2112</v>
      </c>
      <c r="D40" s="306" t="s">
        <v>2039</v>
      </c>
      <c r="E40" s="306" t="s">
        <v>2113</v>
      </c>
      <c r="F40" s="306" t="s">
        <v>288</v>
      </c>
      <c r="G40" s="308">
        <v>9561.52</v>
      </c>
      <c r="H40" s="275">
        <f t="shared" si="2"/>
        <v>731.45627999999999</v>
      </c>
      <c r="I40" s="275">
        <f t="shared" si="3"/>
        <v>1746.8897040000002</v>
      </c>
      <c r="J40" s="275">
        <v>61</v>
      </c>
      <c r="K40" s="275">
        <v>515</v>
      </c>
      <c r="L40" s="275">
        <v>175</v>
      </c>
      <c r="M40" s="275">
        <v>739</v>
      </c>
      <c r="N40" s="275">
        <v>588</v>
      </c>
      <c r="O40" s="275"/>
      <c r="P40" s="275"/>
      <c r="Q40" s="276">
        <f t="shared" ref="Q40:Q56" si="5">SUM(G40:P40)</f>
        <v>14117.865984</v>
      </c>
      <c r="R40" s="277">
        <v>443</v>
      </c>
      <c r="S40" s="278"/>
      <c r="T40" s="278"/>
      <c r="U40" s="278"/>
      <c r="V40" s="278"/>
      <c r="W40" s="279">
        <f t="shared" si="4"/>
        <v>13674.865984</v>
      </c>
    </row>
    <row r="41" spans="1:23" ht="20.100000000000001" customHeight="1">
      <c r="A41" s="42">
        <f t="shared" si="1"/>
        <v>34</v>
      </c>
      <c r="B41" s="306" t="s">
        <v>1187</v>
      </c>
      <c r="C41" s="306" t="s">
        <v>2114</v>
      </c>
      <c r="D41" s="306" t="s">
        <v>2039</v>
      </c>
      <c r="E41" s="306" t="s">
        <v>2115</v>
      </c>
      <c r="F41" s="306" t="s">
        <v>288</v>
      </c>
      <c r="G41" s="308">
        <v>300</v>
      </c>
      <c r="H41" s="275">
        <f t="shared" si="2"/>
        <v>22.95</v>
      </c>
      <c r="I41" s="275">
        <f t="shared" si="3"/>
        <v>54.81</v>
      </c>
      <c r="J41" s="275">
        <v>61</v>
      </c>
      <c r="K41" s="275">
        <v>515</v>
      </c>
      <c r="L41" s="275">
        <v>175</v>
      </c>
      <c r="M41" s="275">
        <v>739</v>
      </c>
      <c r="N41" s="275">
        <v>588</v>
      </c>
      <c r="O41" s="275"/>
      <c r="P41" s="275"/>
      <c r="Q41" s="276">
        <f t="shared" si="5"/>
        <v>2455.7600000000002</v>
      </c>
      <c r="R41" s="277">
        <v>443</v>
      </c>
      <c r="S41" s="278"/>
      <c r="T41" s="278"/>
      <c r="U41" s="278"/>
      <c r="V41" s="278"/>
      <c r="W41" s="279">
        <f t="shared" si="4"/>
        <v>2012.7600000000002</v>
      </c>
    </row>
    <row r="42" spans="1:23" ht="20.100000000000001" customHeight="1">
      <c r="A42" s="42">
        <f t="shared" si="1"/>
        <v>35</v>
      </c>
      <c r="B42" s="306" t="s">
        <v>1739</v>
      </c>
      <c r="C42" s="306" t="s">
        <v>2116</v>
      </c>
      <c r="D42" s="306" t="s">
        <v>2039</v>
      </c>
      <c r="E42" s="306" t="s">
        <v>2117</v>
      </c>
      <c r="F42" s="306" t="s">
        <v>264</v>
      </c>
      <c r="G42" s="308">
        <v>11046.14</v>
      </c>
      <c r="H42" s="275">
        <f t="shared" si="2"/>
        <v>845.02970999999991</v>
      </c>
      <c r="I42" s="275">
        <f t="shared" si="3"/>
        <v>2018.129778</v>
      </c>
      <c r="J42" s="275">
        <v>61</v>
      </c>
      <c r="K42" s="275">
        <v>515</v>
      </c>
      <c r="L42" s="275">
        <v>175</v>
      </c>
      <c r="M42" s="275">
        <v>739</v>
      </c>
      <c r="N42" s="275">
        <v>588</v>
      </c>
      <c r="O42" s="275"/>
      <c r="P42" s="275"/>
      <c r="Q42" s="276">
        <f t="shared" si="5"/>
        <v>15987.299488000001</v>
      </c>
      <c r="R42" s="277">
        <v>443</v>
      </c>
      <c r="S42" s="278"/>
      <c r="T42" s="278"/>
      <c r="U42" s="278"/>
      <c r="V42" s="278"/>
      <c r="W42" s="279">
        <f t="shared" si="4"/>
        <v>15544.299488000001</v>
      </c>
    </row>
    <row r="43" spans="1:23" ht="20.100000000000001" customHeight="1">
      <c r="A43" s="42">
        <f t="shared" si="1"/>
        <v>36</v>
      </c>
      <c r="B43" s="306" t="s">
        <v>2118</v>
      </c>
      <c r="C43" s="306" t="s">
        <v>1267</v>
      </c>
      <c r="D43" s="306" t="s">
        <v>2039</v>
      </c>
      <c r="E43" s="306" t="s">
        <v>2119</v>
      </c>
      <c r="F43" s="306" t="s">
        <v>281</v>
      </c>
      <c r="G43" s="308">
        <v>9538.44</v>
      </c>
      <c r="H43" s="275">
        <f t="shared" si="2"/>
        <v>729.69065999999998</v>
      </c>
      <c r="I43" s="275">
        <f t="shared" si="3"/>
        <v>1742.672988</v>
      </c>
      <c r="J43" s="275">
        <v>61</v>
      </c>
      <c r="K43" s="275">
        <v>515</v>
      </c>
      <c r="L43" s="275">
        <v>175</v>
      </c>
      <c r="M43" s="275">
        <v>739</v>
      </c>
      <c r="N43" s="275">
        <v>588</v>
      </c>
      <c r="O43" s="275"/>
      <c r="P43" s="275"/>
      <c r="Q43" s="276">
        <f t="shared" si="5"/>
        <v>14088.803648000001</v>
      </c>
      <c r="R43" s="277">
        <v>443</v>
      </c>
      <c r="S43" s="278"/>
      <c r="T43" s="278"/>
      <c r="U43" s="278"/>
      <c r="V43" s="278"/>
      <c r="W43" s="279">
        <f t="shared" si="4"/>
        <v>13645.803648000001</v>
      </c>
    </row>
    <row r="44" spans="1:23" ht="20.100000000000001" customHeight="1">
      <c r="A44" s="42">
        <f t="shared" si="1"/>
        <v>37</v>
      </c>
      <c r="B44" s="303" t="s">
        <v>2199</v>
      </c>
      <c r="C44" s="306" t="s">
        <v>2102</v>
      </c>
      <c r="D44" s="306" t="s">
        <v>2039</v>
      </c>
      <c r="E44" s="306" t="s">
        <v>2120</v>
      </c>
      <c r="F44" s="306" t="s">
        <v>288</v>
      </c>
      <c r="G44" s="308">
        <v>6697.9</v>
      </c>
      <c r="H44" s="275">
        <f t="shared" si="2"/>
        <v>512.38934999999992</v>
      </c>
      <c r="I44" s="275">
        <f t="shared" si="3"/>
        <v>1223.70633</v>
      </c>
      <c r="J44" s="275">
        <v>61</v>
      </c>
      <c r="K44" s="275">
        <v>515</v>
      </c>
      <c r="L44" s="275">
        <v>175</v>
      </c>
      <c r="M44" s="275">
        <v>739</v>
      </c>
      <c r="N44" s="275">
        <v>588</v>
      </c>
      <c r="O44" s="275"/>
      <c r="P44" s="275"/>
      <c r="Q44" s="276">
        <f t="shared" si="5"/>
        <v>10511.99568</v>
      </c>
      <c r="R44" s="277">
        <v>443</v>
      </c>
      <c r="S44" s="278"/>
      <c r="T44" s="278"/>
      <c r="U44" s="278"/>
      <c r="V44" s="278"/>
      <c r="W44" s="279">
        <f t="shared" si="4"/>
        <v>10068.99568</v>
      </c>
    </row>
    <row r="45" spans="1:23" ht="20.100000000000001" customHeight="1">
      <c r="A45" s="42">
        <f t="shared" si="1"/>
        <v>38</v>
      </c>
      <c r="B45" s="306" t="s">
        <v>2121</v>
      </c>
      <c r="C45" s="306" t="s">
        <v>448</v>
      </c>
      <c r="D45" s="306" t="s">
        <v>2039</v>
      </c>
      <c r="E45" s="306" t="s">
        <v>2122</v>
      </c>
      <c r="F45" s="306" t="s">
        <v>281</v>
      </c>
      <c r="G45" s="308">
        <v>9511.52</v>
      </c>
      <c r="H45" s="275">
        <f t="shared" si="2"/>
        <v>727.63128000000006</v>
      </c>
      <c r="I45" s="275">
        <f t="shared" si="3"/>
        <v>1737.7547040000002</v>
      </c>
      <c r="J45" s="275">
        <v>61</v>
      </c>
      <c r="K45" s="275">
        <v>515</v>
      </c>
      <c r="L45" s="275">
        <v>175</v>
      </c>
      <c r="M45" s="275">
        <v>739</v>
      </c>
      <c r="N45" s="275">
        <v>588</v>
      </c>
      <c r="O45" s="275"/>
      <c r="P45" s="275"/>
      <c r="Q45" s="276">
        <f t="shared" si="5"/>
        <v>14054.905984000001</v>
      </c>
      <c r="R45" s="277">
        <v>443</v>
      </c>
      <c r="S45" s="278"/>
      <c r="T45" s="278"/>
      <c r="U45" s="278"/>
      <c r="V45" s="278"/>
      <c r="W45" s="279">
        <f t="shared" si="4"/>
        <v>13611.905984000001</v>
      </c>
    </row>
    <row r="46" spans="1:23" ht="20.100000000000001" customHeight="1">
      <c r="A46" s="42">
        <f t="shared" si="1"/>
        <v>39</v>
      </c>
      <c r="B46" s="306" t="s">
        <v>2123</v>
      </c>
      <c r="C46" s="306" t="s">
        <v>317</v>
      </c>
      <c r="D46" s="306" t="s">
        <v>2039</v>
      </c>
      <c r="E46" s="306" t="s">
        <v>2124</v>
      </c>
      <c r="F46" s="306" t="s">
        <v>288</v>
      </c>
      <c r="G46" s="308">
        <v>7934.62</v>
      </c>
      <c r="H46" s="275">
        <f t="shared" si="2"/>
        <v>606.99842999999998</v>
      </c>
      <c r="I46" s="275">
        <f t="shared" si="3"/>
        <v>1449.655074</v>
      </c>
      <c r="J46" s="275">
        <v>61</v>
      </c>
      <c r="K46" s="275">
        <v>515</v>
      </c>
      <c r="L46" s="275">
        <v>175</v>
      </c>
      <c r="M46" s="275">
        <v>739</v>
      </c>
      <c r="N46" s="275">
        <v>588</v>
      </c>
      <c r="O46" s="275"/>
      <c r="P46" s="275"/>
      <c r="Q46" s="276">
        <f t="shared" si="5"/>
        <v>12069.273504000001</v>
      </c>
      <c r="R46" s="277">
        <v>443</v>
      </c>
      <c r="S46" s="278"/>
      <c r="T46" s="278"/>
      <c r="U46" s="278"/>
      <c r="V46" s="278"/>
      <c r="W46" s="279">
        <f t="shared" si="4"/>
        <v>11626.273504000001</v>
      </c>
    </row>
    <row r="47" spans="1:23" ht="20.100000000000001" customHeight="1">
      <c r="A47" s="42">
        <f t="shared" si="1"/>
        <v>40</v>
      </c>
      <c r="B47" s="306" t="s">
        <v>2125</v>
      </c>
      <c r="C47" s="306" t="s">
        <v>613</v>
      </c>
      <c r="D47" s="306" t="s">
        <v>2039</v>
      </c>
      <c r="E47" s="306" t="s">
        <v>2126</v>
      </c>
      <c r="F47" s="306" t="s">
        <v>292</v>
      </c>
      <c r="G47" s="308">
        <v>11176.9</v>
      </c>
      <c r="H47" s="275">
        <f t="shared" si="2"/>
        <v>855.03284999999994</v>
      </c>
      <c r="I47" s="275">
        <f t="shared" si="3"/>
        <v>2042.01963</v>
      </c>
      <c r="J47" s="275">
        <v>61</v>
      </c>
      <c r="K47" s="275">
        <v>515</v>
      </c>
      <c r="L47" s="275">
        <v>175</v>
      </c>
      <c r="M47" s="275">
        <v>739</v>
      </c>
      <c r="N47" s="275">
        <v>588</v>
      </c>
      <c r="O47" s="275"/>
      <c r="P47" s="275"/>
      <c r="Q47" s="276">
        <f t="shared" si="5"/>
        <v>16151.95248</v>
      </c>
      <c r="R47" s="277">
        <v>443</v>
      </c>
      <c r="S47" s="278"/>
      <c r="T47" s="278"/>
      <c r="U47" s="278"/>
      <c r="V47" s="278"/>
      <c r="W47" s="279">
        <f t="shared" si="4"/>
        <v>15708.95248</v>
      </c>
    </row>
    <row r="48" spans="1:23" ht="20.100000000000001" customHeight="1">
      <c r="A48" s="42">
        <f t="shared" si="1"/>
        <v>41</v>
      </c>
      <c r="B48" s="306" t="s">
        <v>2127</v>
      </c>
      <c r="C48" s="306" t="s">
        <v>1467</v>
      </c>
      <c r="D48" s="306" t="s">
        <v>2039</v>
      </c>
      <c r="E48" s="306" t="s">
        <v>2128</v>
      </c>
      <c r="F48" s="306" t="s">
        <v>260</v>
      </c>
      <c r="G48" s="308">
        <v>6290</v>
      </c>
      <c r="H48" s="275">
        <f t="shared" si="2"/>
        <v>481.185</v>
      </c>
      <c r="I48" s="275">
        <f t="shared" si="3"/>
        <v>1149.183</v>
      </c>
      <c r="J48" s="275">
        <v>61</v>
      </c>
      <c r="K48" s="275">
        <v>515</v>
      </c>
      <c r="L48" s="275">
        <v>175</v>
      </c>
      <c r="M48" s="275">
        <v>739</v>
      </c>
      <c r="N48" s="275">
        <v>588</v>
      </c>
      <c r="O48" s="275"/>
      <c r="P48" s="275"/>
      <c r="Q48" s="276">
        <f t="shared" si="5"/>
        <v>9998.3680000000004</v>
      </c>
      <c r="R48" s="277">
        <v>443</v>
      </c>
      <c r="S48" s="278"/>
      <c r="T48" s="278"/>
      <c r="U48" s="278"/>
      <c r="V48" s="278"/>
      <c r="W48" s="279">
        <f t="shared" si="4"/>
        <v>9555.3680000000004</v>
      </c>
    </row>
    <row r="49" spans="1:23" ht="20.100000000000001" customHeight="1">
      <c r="A49" s="42">
        <f t="shared" si="1"/>
        <v>42</v>
      </c>
      <c r="B49" s="306" t="s">
        <v>2129</v>
      </c>
      <c r="C49" s="306" t="s">
        <v>2130</v>
      </c>
      <c r="D49" s="306" t="s">
        <v>2039</v>
      </c>
      <c r="E49" s="306" t="s">
        <v>2131</v>
      </c>
      <c r="F49" s="306" t="s">
        <v>292</v>
      </c>
      <c r="G49" s="308">
        <v>10923.06</v>
      </c>
      <c r="H49" s="275">
        <f t="shared" si="2"/>
        <v>835.61408999999992</v>
      </c>
      <c r="I49" s="275">
        <f t="shared" si="3"/>
        <v>1995.6430619999999</v>
      </c>
      <c r="J49" s="275">
        <v>61</v>
      </c>
      <c r="K49" s="275">
        <v>515</v>
      </c>
      <c r="L49" s="275">
        <v>175</v>
      </c>
      <c r="M49" s="275">
        <v>739</v>
      </c>
      <c r="N49" s="275">
        <v>588</v>
      </c>
      <c r="O49" s="275"/>
      <c r="P49" s="275"/>
      <c r="Q49" s="276">
        <f t="shared" si="5"/>
        <v>15832.317151999998</v>
      </c>
      <c r="R49" s="277">
        <v>443</v>
      </c>
      <c r="S49" s="278"/>
      <c r="T49" s="278"/>
      <c r="U49" s="278"/>
      <c r="V49" s="278"/>
      <c r="W49" s="279">
        <f t="shared" si="4"/>
        <v>15389.317151999998</v>
      </c>
    </row>
    <row r="50" spans="1:23" ht="20.100000000000001" customHeight="1">
      <c r="A50" s="42">
        <f t="shared" si="1"/>
        <v>43</v>
      </c>
      <c r="B50" s="306" t="s">
        <v>2132</v>
      </c>
      <c r="C50" s="306" t="s">
        <v>2133</v>
      </c>
      <c r="D50" s="306" t="s">
        <v>2039</v>
      </c>
      <c r="E50" s="306" t="s">
        <v>2134</v>
      </c>
      <c r="F50" s="306" t="s">
        <v>264</v>
      </c>
      <c r="G50" s="308">
        <v>14790.62</v>
      </c>
      <c r="H50" s="275">
        <f t="shared" si="2"/>
        <v>1131.48243</v>
      </c>
      <c r="I50" s="275">
        <f t="shared" si="3"/>
        <v>2702.2462740000001</v>
      </c>
      <c r="J50" s="275">
        <v>61</v>
      </c>
      <c r="K50" s="275">
        <v>515</v>
      </c>
      <c r="L50" s="275">
        <v>175</v>
      </c>
      <c r="M50" s="275">
        <v>739</v>
      </c>
      <c r="N50" s="275">
        <v>588</v>
      </c>
      <c r="O50" s="275"/>
      <c r="P50" s="275"/>
      <c r="Q50" s="276">
        <f t="shared" si="5"/>
        <v>20702.348704</v>
      </c>
      <c r="R50" s="277">
        <v>443</v>
      </c>
      <c r="S50" s="278"/>
      <c r="T50" s="278"/>
      <c r="U50" s="278"/>
      <c r="V50" s="278"/>
      <c r="W50" s="279">
        <f t="shared" si="4"/>
        <v>20259.348704</v>
      </c>
    </row>
    <row r="51" spans="1:23" ht="20.100000000000001" customHeight="1">
      <c r="A51" s="42">
        <f t="shared" si="1"/>
        <v>44</v>
      </c>
      <c r="B51" s="306" t="s">
        <v>2135</v>
      </c>
      <c r="C51" s="306" t="s">
        <v>2136</v>
      </c>
      <c r="D51" s="306" t="s">
        <v>2039</v>
      </c>
      <c r="E51" s="306" t="s">
        <v>2137</v>
      </c>
      <c r="F51" s="306" t="s">
        <v>268</v>
      </c>
      <c r="G51" s="308">
        <v>9772.2800000000007</v>
      </c>
      <c r="H51" s="275">
        <f t="shared" si="2"/>
        <v>747.57942000000003</v>
      </c>
      <c r="I51" s="275">
        <f t="shared" si="3"/>
        <v>1785.3955560000002</v>
      </c>
      <c r="J51" s="275">
        <v>61</v>
      </c>
      <c r="K51" s="275">
        <v>515</v>
      </c>
      <c r="L51" s="275">
        <v>175</v>
      </c>
      <c r="M51" s="275">
        <v>739</v>
      </c>
      <c r="N51" s="275">
        <v>588</v>
      </c>
      <c r="O51" s="275"/>
      <c r="P51" s="275"/>
      <c r="Q51" s="276">
        <f t="shared" si="5"/>
        <v>14383.254976</v>
      </c>
      <c r="R51" s="277">
        <v>443</v>
      </c>
      <c r="S51" s="278"/>
      <c r="T51" s="278"/>
      <c r="U51" s="278"/>
      <c r="V51" s="278"/>
      <c r="W51" s="279">
        <f t="shared" si="4"/>
        <v>13940.254976</v>
      </c>
    </row>
    <row r="52" spans="1:23" ht="20.100000000000001" customHeight="1">
      <c r="A52" s="42">
        <f t="shared" si="1"/>
        <v>45</v>
      </c>
      <c r="B52" s="306" t="s">
        <v>2138</v>
      </c>
      <c r="C52" s="306" t="s">
        <v>2139</v>
      </c>
      <c r="D52" s="306" t="s">
        <v>2039</v>
      </c>
      <c r="E52" s="306" t="s">
        <v>2140</v>
      </c>
      <c r="F52" s="306" t="s">
        <v>288</v>
      </c>
      <c r="G52" s="308">
        <v>9491.52</v>
      </c>
      <c r="H52" s="275">
        <f t="shared" si="2"/>
        <v>726.10127999999997</v>
      </c>
      <c r="I52" s="275">
        <f t="shared" si="3"/>
        <v>1734.1007040000002</v>
      </c>
      <c r="J52" s="275">
        <v>61</v>
      </c>
      <c r="K52" s="275">
        <v>515</v>
      </c>
      <c r="L52" s="275">
        <v>175</v>
      </c>
      <c r="M52" s="275">
        <v>739</v>
      </c>
      <c r="N52" s="275">
        <v>588</v>
      </c>
      <c r="O52" s="275"/>
      <c r="P52" s="275"/>
      <c r="Q52" s="276">
        <f t="shared" si="5"/>
        <v>14029.721984000002</v>
      </c>
      <c r="R52" s="277">
        <v>443</v>
      </c>
      <c r="S52" s="278"/>
      <c r="T52" s="278"/>
      <c r="U52" s="278"/>
      <c r="V52" s="278"/>
      <c r="W52" s="279">
        <f t="shared" si="4"/>
        <v>13586.721984000002</v>
      </c>
    </row>
    <row r="53" spans="1:23" ht="20.100000000000001" customHeight="1">
      <c r="A53" s="42">
        <f t="shared" si="1"/>
        <v>46</v>
      </c>
      <c r="B53" s="306" t="s">
        <v>2141</v>
      </c>
      <c r="C53" s="306" t="s">
        <v>983</v>
      </c>
      <c r="D53" s="306" t="s">
        <v>2039</v>
      </c>
      <c r="E53" s="306" t="s">
        <v>2142</v>
      </c>
      <c r="F53" s="306" t="s">
        <v>264</v>
      </c>
      <c r="G53" s="308">
        <v>9378.7999999999993</v>
      </c>
      <c r="H53" s="275">
        <f t="shared" si="2"/>
        <v>717.4781999999999</v>
      </c>
      <c r="I53" s="275">
        <f t="shared" si="3"/>
        <v>1713.50676</v>
      </c>
      <c r="J53" s="275">
        <v>61</v>
      </c>
      <c r="K53" s="275">
        <v>515</v>
      </c>
      <c r="L53" s="275">
        <v>175</v>
      </c>
      <c r="M53" s="275">
        <v>739</v>
      </c>
      <c r="N53" s="275">
        <v>588</v>
      </c>
      <c r="O53" s="275"/>
      <c r="P53" s="275"/>
      <c r="Q53" s="276">
        <f t="shared" si="5"/>
        <v>13887.784959999999</v>
      </c>
      <c r="R53" s="277">
        <v>443</v>
      </c>
      <c r="S53" s="278"/>
      <c r="T53" s="278"/>
      <c r="U53" s="278"/>
      <c r="V53" s="278"/>
      <c r="W53" s="279">
        <f t="shared" si="4"/>
        <v>13444.784959999999</v>
      </c>
    </row>
    <row r="54" spans="1:23" ht="20.100000000000001" customHeight="1">
      <c r="A54" s="42">
        <f t="shared" si="1"/>
        <v>47</v>
      </c>
      <c r="B54" s="306" t="s">
        <v>2143</v>
      </c>
      <c r="C54" s="306" t="s">
        <v>2144</v>
      </c>
      <c r="D54" s="306" t="s">
        <v>2039</v>
      </c>
      <c r="E54" s="306" t="s">
        <v>2145</v>
      </c>
      <c r="F54" s="306" t="s">
        <v>264</v>
      </c>
      <c r="G54" s="308">
        <v>9742.2800000000007</v>
      </c>
      <c r="H54" s="275">
        <f t="shared" si="2"/>
        <v>745.28442000000007</v>
      </c>
      <c r="I54" s="275">
        <f t="shared" si="3"/>
        <v>1779.9145560000002</v>
      </c>
      <c r="J54" s="275">
        <v>61</v>
      </c>
      <c r="K54" s="275">
        <v>515</v>
      </c>
      <c r="L54" s="275">
        <v>175</v>
      </c>
      <c r="M54" s="275">
        <v>739</v>
      </c>
      <c r="N54" s="275">
        <v>588</v>
      </c>
      <c r="O54" s="275"/>
      <c r="P54" s="275"/>
      <c r="Q54" s="276">
        <f t="shared" si="5"/>
        <v>14345.478976</v>
      </c>
      <c r="R54" s="277">
        <v>443</v>
      </c>
      <c r="S54" s="278"/>
      <c r="T54" s="278"/>
      <c r="U54" s="278"/>
      <c r="V54" s="278"/>
      <c r="W54" s="279">
        <f t="shared" si="4"/>
        <v>13902.478976</v>
      </c>
    </row>
    <row r="55" spans="1:23" ht="20.100000000000001" customHeight="1">
      <c r="A55" s="42">
        <f t="shared" si="1"/>
        <v>48</v>
      </c>
      <c r="B55" s="306" t="s">
        <v>2146</v>
      </c>
      <c r="C55" s="306" t="s">
        <v>2147</v>
      </c>
      <c r="D55" s="306" t="s">
        <v>2039</v>
      </c>
      <c r="E55" s="306" t="s">
        <v>2148</v>
      </c>
      <c r="F55" s="306" t="s">
        <v>281</v>
      </c>
      <c r="G55" s="308">
        <v>9511.52</v>
      </c>
      <c r="H55" s="275">
        <f t="shared" si="2"/>
        <v>727.63128000000006</v>
      </c>
      <c r="I55" s="275">
        <f t="shared" si="3"/>
        <v>1737.7547040000002</v>
      </c>
      <c r="J55" s="275">
        <v>61</v>
      </c>
      <c r="K55" s="275">
        <v>515</v>
      </c>
      <c r="L55" s="275">
        <v>175</v>
      </c>
      <c r="M55" s="275">
        <v>739</v>
      </c>
      <c r="N55" s="275">
        <v>588</v>
      </c>
      <c r="O55" s="275"/>
      <c r="P55" s="275"/>
      <c r="Q55" s="276">
        <f t="shared" si="5"/>
        <v>14054.905984000001</v>
      </c>
      <c r="R55" s="277">
        <v>443</v>
      </c>
      <c r="S55" s="278"/>
      <c r="T55" s="278"/>
      <c r="U55" s="278"/>
      <c r="V55" s="278"/>
      <c r="W55" s="279">
        <f t="shared" si="4"/>
        <v>13611.905984000001</v>
      </c>
    </row>
    <row r="56" spans="1:23" ht="20.100000000000001" customHeight="1">
      <c r="A56" s="42">
        <f t="shared" si="1"/>
        <v>49</v>
      </c>
      <c r="B56" s="306" t="s">
        <v>2149</v>
      </c>
      <c r="C56" s="306" t="s">
        <v>2150</v>
      </c>
      <c r="D56" s="306" t="s">
        <v>2039</v>
      </c>
      <c r="E56" s="306" t="s">
        <v>2151</v>
      </c>
      <c r="F56" s="306" t="s">
        <v>281</v>
      </c>
      <c r="G56" s="308">
        <v>10896.14</v>
      </c>
      <c r="H56" s="275">
        <f t="shared" si="2"/>
        <v>833.55470999999989</v>
      </c>
      <c r="I56" s="275">
        <f t="shared" si="3"/>
        <v>1990.724778</v>
      </c>
      <c r="J56" s="275">
        <v>61</v>
      </c>
      <c r="K56" s="275">
        <v>515</v>
      </c>
      <c r="L56" s="275">
        <v>175</v>
      </c>
      <c r="M56" s="275">
        <v>739</v>
      </c>
      <c r="N56" s="275">
        <v>588</v>
      </c>
      <c r="O56" s="275"/>
      <c r="P56" s="275"/>
      <c r="Q56" s="276">
        <f t="shared" si="5"/>
        <v>15798.419488</v>
      </c>
      <c r="R56" s="277">
        <v>443</v>
      </c>
      <c r="S56" s="278"/>
      <c r="T56" s="278"/>
      <c r="U56" s="278"/>
      <c r="V56" s="278"/>
      <c r="W56" s="279">
        <f t="shared" si="4"/>
        <v>15355.419488</v>
      </c>
    </row>
    <row r="57" spans="1:23" ht="20.100000000000001" customHeight="1">
      <c r="A57" s="42">
        <f t="shared" si="1"/>
        <v>50</v>
      </c>
      <c r="B57" s="303"/>
      <c r="C57" s="303"/>
      <c r="D57" s="303"/>
      <c r="E57" s="303"/>
      <c r="F57" s="30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ref="Q57:Q59" si="6">SUM(G57:P57)</f>
        <v>0</v>
      </c>
      <c r="R57" s="280"/>
      <c r="S57" s="278"/>
      <c r="T57" s="278"/>
      <c r="U57" s="278"/>
      <c r="V57" s="278"/>
      <c r="W57" s="279">
        <f t="shared" si="4"/>
        <v>0</v>
      </c>
    </row>
    <row r="58" spans="1:23" ht="20.100000000000001" customHeight="1">
      <c r="A58" s="42">
        <f t="shared" si="1"/>
        <v>51</v>
      </c>
      <c r="B58" s="303"/>
      <c r="C58" s="303"/>
      <c r="D58" s="303"/>
      <c r="E58" s="303"/>
      <c r="F58" s="30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6"/>
        <v>0</v>
      </c>
      <c r="R58" s="280"/>
      <c r="S58" s="278"/>
      <c r="T58" s="278"/>
      <c r="U58" s="278"/>
      <c r="V58" s="278"/>
      <c r="W58" s="279">
        <f t="shared" si="4"/>
        <v>0</v>
      </c>
    </row>
    <row r="59" spans="1:23" ht="20.100000000000001" customHeight="1">
      <c r="A59" s="42">
        <f t="shared" si="1"/>
        <v>52</v>
      </c>
      <c r="B59" s="303"/>
      <c r="C59" s="303"/>
      <c r="D59" s="303"/>
      <c r="E59" s="303"/>
      <c r="F59" s="30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6"/>
        <v>0</v>
      </c>
      <c r="R59" s="280"/>
      <c r="S59" s="278"/>
      <c r="T59" s="278"/>
      <c r="U59" s="278"/>
      <c r="V59" s="278"/>
      <c r="W59" s="279">
        <f t="shared" si="4"/>
        <v>0</v>
      </c>
    </row>
    <row r="60" spans="1:23" s="2" customFormat="1" ht="20.100000000000001" customHeight="1">
      <c r="A60" s="42">
        <f t="shared" si="1"/>
        <v>53</v>
      </c>
      <c r="B60" s="289"/>
      <c r="C60" s="289"/>
      <c r="D60" s="289"/>
      <c r="E60" s="289"/>
      <c r="F60" s="289"/>
      <c r="G60" s="227"/>
      <c r="H60" s="227"/>
      <c r="I60" s="227" t="s">
        <v>15</v>
      </c>
      <c r="J60" s="227"/>
      <c r="K60" s="227"/>
      <c r="L60" s="227"/>
      <c r="M60" s="227"/>
      <c r="N60" s="227"/>
      <c r="O60" s="227"/>
      <c r="P60" s="227"/>
      <c r="Q60" s="276">
        <f t="shared" ref="Q60:Q62" si="7">SUM(G60:P60)</f>
        <v>0</v>
      </c>
      <c r="R60" s="280"/>
      <c r="S60" s="282"/>
      <c r="T60" s="282"/>
      <c r="U60" s="282"/>
      <c r="V60" s="282"/>
      <c r="W60" s="279">
        <f>+Q60-R60</f>
        <v>0</v>
      </c>
    </row>
    <row r="61" spans="1:23" s="2" customFormat="1" ht="20.100000000000001" customHeight="1">
      <c r="A61" s="42">
        <f t="shared" si="1"/>
        <v>54</v>
      </c>
      <c r="B61" s="290"/>
      <c r="C61" s="290"/>
      <c r="D61" s="290"/>
      <c r="E61" s="290"/>
      <c r="F61" s="290"/>
      <c r="G61" s="275"/>
      <c r="H61" s="275"/>
      <c r="I61" s="275" t="s">
        <v>15</v>
      </c>
      <c r="J61" s="275"/>
      <c r="K61" s="275"/>
      <c r="L61" s="275"/>
      <c r="M61" s="275"/>
      <c r="N61" s="275"/>
      <c r="O61" s="275"/>
      <c r="P61" s="275"/>
      <c r="Q61" s="276">
        <f t="shared" si="7"/>
        <v>0</v>
      </c>
      <c r="R61" s="280"/>
      <c r="S61" s="282"/>
      <c r="T61" s="282"/>
      <c r="U61" s="282"/>
      <c r="V61" s="282"/>
      <c r="W61" s="279">
        <f>+Q61-R61</f>
        <v>0</v>
      </c>
    </row>
    <row r="62" spans="1:23" s="2" customFormat="1" ht="20.100000000000001" customHeight="1">
      <c r="A62" s="38"/>
      <c r="B62" s="111" t="s">
        <v>76</v>
      </c>
      <c r="C62" s="111"/>
      <c r="D62" s="111"/>
      <c r="E62" s="111"/>
      <c r="F62" s="111"/>
      <c r="G62" s="110">
        <f>SUM(G8:G61)</f>
        <v>459268.9000000002</v>
      </c>
      <c r="H62" s="112">
        <f t="shared" ref="H62:P62" si="8">SUM(H8:H61)</f>
        <v>35134.070849999996</v>
      </c>
      <c r="I62" s="112">
        <f t="shared" si="8"/>
        <v>83908.428030000039</v>
      </c>
      <c r="J62" s="112">
        <f t="shared" si="8"/>
        <v>2989</v>
      </c>
      <c r="K62" s="112">
        <f t="shared" si="8"/>
        <v>25235</v>
      </c>
      <c r="L62" s="112">
        <f t="shared" si="8"/>
        <v>8575</v>
      </c>
      <c r="M62" s="112">
        <f t="shared" si="8"/>
        <v>36211</v>
      </c>
      <c r="N62" s="112">
        <f t="shared" si="8"/>
        <v>28812</v>
      </c>
      <c r="O62" s="112">
        <f t="shared" si="8"/>
        <v>0</v>
      </c>
      <c r="P62" s="112">
        <f t="shared" si="8"/>
        <v>0</v>
      </c>
      <c r="Q62" s="112">
        <f t="shared" si="7"/>
        <v>680133.39888000023</v>
      </c>
      <c r="R62" s="59">
        <f>SUM(R8:R61)</f>
        <v>21707</v>
      </c>
      <c r="S62" s="344"/>
      <c r="T62" s="329"/>
      <c r="U62" s="329"/>
      <c r="V62" s="44"/>
      <c r="W62" s="129">
        <f>SUM(W8:W61)</f>
        <v>658426.39887999988</v>
      </c>
    </row>
    <row r="63" spans="1:23" s="2" customFormat="1" ht="20.100000000000001" customHeight="1" thickBot="1">
      <c r="A63" s="38"/>
      <c r="B63" s="63" t="str">
        <f>+A3</f>
        <v>Category: Therapist</v>
      </c>
      <c r="C63" s="63"/>
      <c r="D63" s="63"/>
      <c r="E63" s="63"/>
      <c r="F63" s="63"/>
      <c r="G63" s="57"/>
      <c r="H63" s="58"/>
      <c r="I63" s="58"/>
      <c r="J63" s="58"/>
      <c r="K63" s="58"/>
      <c r="L63" s="58"/>
      <c r="M63" s="58"/>
      <c r="N63" s="58"/>
      <c r="O63" s="58"/>
      <c r="P63" s="58" t="s">
        <v>50</v>
      </c>
      <c r="Q63" s="58">
        <f>SUM(Q8:Q61)</f>
        <v>680133.39887999999</v>
      </c>
      <c r="R63" s="60"/>
      <c r="S63" s="345"/>
      <c r="T63" s="345"/>
      <c r="U63" s="345"/>
      <c r="V63" s="45"/>
      <c r="W63" s="130"/>
    </row>
    <row r="64" spans="1:23" ht="20.100000000000001" customHeight="1">
      <c r="A64" s="15"/>
      <c r="B64" s="12"/>
      <c r="C64" s="12"/>
      <c r="D64" s="12"/>
      <c r="E64" s="12"/>
      <c r="F64" s="12"/>
      <c r="G64" s="351" t="s">
        <v>74</v>
      </c>
      <c r="H64" s="352"/>
      <c r="I64" s="352"/>
      <c r="J64" s="352"/>
      <c r="K64" s="352"/>
      <c r="L64" s="352"/>
      <c r="M64" s="352"/>
      <c r="N64" s="352"/>
      <c r="O64" s="352"/>
      <c r="P64" s="329"/>
      <c r="Q64" s="356">
        <f>+Q63</f>
        <v>680133.39887999999</v>
      </c>
      <c r="R64" s="59"/>
      <c r="S64" s="344"/>
      <c r="T64" s="329"/>
      <c r="U64" s="329"/>
      <c r="V64" s="44"/>
      <c r="W64" s="131"/>
    </row>
    <row r="65" spans="1:23" ht="20.100000000000001" customHeight="1" thickBot="1">
      <c r="A65" s="36"/>
      <c r="B65" s="37"/>
      <c r="C65" s="37"/>
      <c r="D65" s="37"/>
      <c r="E65" s="37"/>
      <c r="F65" s="37"/>
      <c r="G65" s="353"/>
      <c r="H65" s="353"/>
      <c r="I65" s="353"/>
      <c r="J65" s="353"/>
      <c r="K65" s="353"/>
      <c r="L65" s="353"/>
      <c r="M65" s="353"/>
      <c r="N65" s="353"/>
      <c r="O65" s="353"/>
      <c r="P65" s="345"/>
      <c r="Q65" s="357"/>
      <c r="R65" s="60">
        <f>+R62</f>
        <v>21707</v>
      </c>
      <c r="S65" s="345"/>
      <c r="T65" s="345"/>
      <c r="U65" s="345"/>
      <c r="V65" s="45"/>
      <c r="W65" s="130"/>
    </row>
    <row r="66" spans="1:23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3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3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3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3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3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3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3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3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3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3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3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3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3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3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7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7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7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7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7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7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7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7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7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7:19"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S90" s="35"/>
    </row>
    <row r="91" spans="7:19"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S91" s="35"/>
    </row>
    <row r="92" spans="7:19"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S92" s="35"/>
    </row>
    <row r="93" spans="7:19"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S93" s="35"/>
    </row>
    <row r="94" spans="7:19"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S94" s="35"/>
    </row>
    <row r="95" spans="7:19"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S95" s="35"/>
    </row>
    <row r="96" spans="7:19"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S96" s="35"/>
    </row>
    <row r="97" spans="2:19"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S97" s="35"/>
    </row>
    <row r="98" spans="2:19">
      <c r="B98" s="1" t="s">
        <v>52</v>
      </c>
      <c r="S98" s="35"/>
    </row>
    <row r="99" spans="2:19">
      <c r="S99" s="35"/>
    </row>
    <row r="100" spans="2:19">
      <c r="S100" s="35"/>
    </row>
    <row r="101" spans="2:19">
      <c r="S101" s="35"/>
    </row>
    <row r="102" spans="2:19">
      <c r="S102" s="35"/>
    </row>
    <row r="103" spans="2:19">
      <c r="S103" s="35"/>
    </row>
  </sheetData>
  <mergeCells count="21">
    <mergeCell ref="G64:P65"/>
    <mergeCell ref="C6:C7"/>
    <mergeCell ref="G6:G7"/>
    <mergeCell ref="S64:U65"/>
    <mergeCell ref="Q64:Q65"/>
    <mergeCell ref="S62:U63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W94"/>
  <sheetViews>
    <sheetView topLeftCell="A28" zoomScale="75" zoomScaleNormal="75" workbookViewId="0">
      <selection activeCell="R8" sqref="R8:R16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8554687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84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85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1125</v>
      </c>
      <c r="C8" s="306" t="s">
        <v>477</v>
      </c>
      <c r="D8" s="306" t="s">
        <v>2152</v>
      </c>
      <c r="E8" s="306" t="s">
        <v>2153</v>
      </c>
      <c r="F8" s="306" t="s">
        <v>237</v>
      </c>
      <c r="G8" s="275">
        <v>13384.62</v>
      </c>
      <c r="H8" s="275">
        <f>G8*0.0765</f>
        <v>1023.9234300000001</v>
      </c>
      <c r="I8" s="275">
        <f>G8*0.1827</f>
        <v>2445.3700740000004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>SUM(G8:P8)</f>
        <v>18931.913504000004</v>
      </c>
      <c r="R8" s="277">
        <v>443</v>
      </c>
      <c r="S8" s="278"/>
      <c r="T8" s="278"/>
      <c r="U8" s="278"/>
      <c r="V8" s="278"/>
      <c r="W8" s="279">
        <f>+Q8-R8</f>
        <v>18488.913504000004</v>
      </c>
    </row>
    <row r="9" spans="1:23" ht="20.100000000000001" customHeight="1">
      <c r="A9" s="42">
        <f t="shared" ref="A9:A52" si="0">1+A8</f>
        <v>2</v>
      </c>
      <c r="B9" s="306" t="s">
        <v>1247</v>
      </c>
      <c r="C9" s="306" t="s">
        <v>2154</v>
      </c>
      <c r="D9" s="306" t="s">
        <v>2152</v>
      </c>
      <c r="E9" s="306" t="s">
        <v>2155</v>
      </c>
      <c r="F9" s="306" t="s">
        <v>237</v>
      </c>
      <c r="G9" s="275">
        <v>11078.4</v>
      </c>
      <c r="H9" s="275">
        <f t="shared" ref="H9:H14" si="1">G9*0.0765</f>
        <v>847.49759999999992</v>
      </c>
      <c r="I9" s="275">
        <f t="shared" ref="I9:I14" si="2">G9*0.1827</f>
        <v>2024.02368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>SUM(G9:P9)</f>
        <v>16027.92128</v>
      </c>
      <c r="R9" s="277">
        <v>443</v>
      </c>
      <c r="S9" s="278"/>
      <c r="T9" s="278"/>
      <c r="U9" s="278"/>
      <c r="V9" s="278"/>
      <c r="W9" s="279">
        <f>+Q9-R9</f>
        <v>15584.92128</v>
      </c>
    </row>
    <row r="10" spans="1:23" ht="20.100000000000001" customHeight="1">
      <c r="A10" s="42">
        <f t="shared" si="0"/>
        <v>3</v>
      </c>
      <c r="B10" s="306" t="s">
        <v>2156</v>
      </c>
      <c r="C10" s="306" t="s">
        <v>2157</v>
      </c>
      <c r="D10" s="306" t="s">
        <v>2152</v>
      </c>
      <c r="E10" s="306" t="s">
        <v>2158</v>
      </c>
      <c r="F10" s="306" t="s">
        <v>2159</v>
      </c>
      <c r="G10" s="275">
        <v>8307.7199999999993</v>
      </c>
      <c r="H10" s="275">
        <f t="shared" si="1"/>
        <v>635.54057999999998</v>
      </c>
      <c r="I10" s="275">
        <f t="shared" si="2"/>
        <v>1517.820444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>SUM(G10:P10)</f>
        <v>12539.081023999999</v>
      </c>
      <c r="R10" s="277">
        <v>443</v>
      </c>
      <c r="S10" s="278"/>
      <c r="T10" s="278"/>
      <c r="U10" s="278"/>
      <c r="V10" s="278"/>
      <c r="W10" s="279">
        <f>+Q10-R10</f>
        <v>12096.081023999999</v>
      </c>
    </row>
    <row r="11" spans="1:23" ht="20.100000000000001" customHeight="1">
      <c r="A11" s="42">
        <f t="shared" si="0"/>
        <v>4</v>
      </c>
      <c r="B11" s="306" t="s">
        <v>2160</v>
      </c>
      <c r="C11" s="306" t="s">
        <v>2161</v>
      </c>
      <c r="D11" s="306" t="s">
        <v>2152</v>
      </c>
      <c r="E11" s="306" t="s">
        <v>2162</v>
      </c>
      <c r="F11" s="306" t="s">
        <v>288</v>
      </c>
      <c r="G11" s="275">
        <v>13168.6</v>
      </c>
      <c r="H11" s="275">
        <f t="shared" si="1"/>
        <v>1007.3979</v>
      </c>
      <c r="I11" s="275">
        <f t="shared" si="2"/>
        <v>2405.9032200000001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75"/>
      <c r="P11" s="275"/>
      <c r="Q11" s="276">
        <f t="shared" ref="Q11:Q44" si="3">SUM(G11:P11)</f>
        <v>18659.901120000002</v>
      </c>
      <c r="R11" s="277">
        <v>443</v>
      </c>
      <c r="S11" s="278"/>
      <c r="T11" s="278"/>
      <c r="U11" s="278"/>
      <c r="V11" s="278"/>
      <c r="W11" s="279">
        <f t="shared" ref="W11:W46" si="4">+Q11-R11</f>
        <v>18216.901120000002</v>
      </c>
    </row>
    <row r="12" spans="1:23" ht="20.100000000000001" customHeight="1">
      <c r="A12" s="42">
        <f t="shared" si="0"/>
        <v>5</v>
      </c>
      <c r="B12" s="306" t="s">
        <v>1656</v>
      </c>
      <c r="C12" s="306" t="s">
        <v>2046</v>
      </c>
      <c r="D12" s="306" t="s">
        <v>2152</v>
      </c>
      <c r="E12" s="306" t="s">
        <v>2163</v>
      </c>
      <c r="F12" s="306" t="s">
        <v>532</v>
      </c>
      <c r="G12" s="275">
        <v>8309.16</v>
      </c>
      <c r="H12" s="275">
        <f t="shared" si="1"/>
        <v>635.65073999999993</v>
      </c>
      <c r="I12" s="275">
        <f t="shared" si="2"/>
        <v>1518.0835319999999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3"/>
        <v>12540.894272</v>
      </c>
      <c r="R12" s="277">
        <v>443</v>
      </c>
      <c r="S12" s="278"/>
      <c r="T12" s="278"/>
      <c r="U12" s="278"/>
      <c r="V12" s="278"/>
      <c r="W12" s="279">
        <f t="shared" si="4"/>
        <v>12097.894272</v>
      </c>
    </row>
    <row r="13" spans="1:23" ht="20.100000000000001" customHeight="1">
      <c r="A13" s="42">
        <f t="shared" si="0"/>
        <v>6</v>
      </c>
      <c r="B13" s="306" t="s">
        <v>514</v>
      </c>
      <c r="C13" s="306" t="s">
        <v>1455</v>
      </c>
      <c r="D13" s="306" t="s">
        <v>2152</v>
      </c>
      <c r="E13" s="306" t="s">
        <v>2164</v>
      </c>
      <c r="F13" s="306" t="s">
        <v>237</v>
      </c>
      <c r="G13" s="275">
        <v>8307.7199999999993</v>
      </c>
      <c r="H13" s="275">
        <f t="shared" si="1"/>
        <v>635.54057999999998</v>
      </c>
      <c r="I13" s="275">
        <f t="shared" si="2"/>
        <v>1517.820444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75"/>
      <c r="P13" s="275"/>
      <c r="Q13" s="276">
        <f t="shared" si="3"/>
        <v>12539.081023999999</v>
      </c>
      <c r="R13" s="277">
        <v>443</v>
      </c>
      <c r="S13" s="278"/>
      <c r="T13" s="278"/>
      <c r="U13" s="278"/>
      <c r="V13" s="278"/>
      <c r="W13" s="279">
        <f t="shared" si="4"/>
        <v>12096.081023999999</v>
      </c>
    </row>
    <row r="14" spans="1:23" ht="20.100000000000001" customHeight="1">
      <c r="A14" s="42">
        <f t="shared" si="0"/>
        <v>7</v>
      </c>
      <c r="B14" s="306" t="s">
        <v>2165</v>
      </c>
      <c r="C14" s="306" t="s">
        <v>584</v>
      </c>
      <c r="D14" s="306" t="s">
        <v>2152</v>
      </c>
      <c r="E14" s="306" t="s">
        <v>2166</v>
      </c>
      <c r="F14" s="306" t="s">
        <v>1262</v>
      </c>
      <c r="G14" s="275">
        <v>11119.16</v>
      </c>
      <c r="H14" s="275">
        <f t="shared" si="1"/>
        <v>850.61573999999996</v>
      </c>
      <c r="I14" s="275">
        <f t="shared" si="2"/>
        <v>2031.470532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3"/>
        <v>16079.246271999998</v>
      </c>
      <c r="R14" s="277">
        <v>443</v>
      </c>
      <c r="S14" s="278"/>
      <c r="T14" s="278"/>
      <c r="U14" s="278"/>
      <c r="V14" s="278"/>
      <c r="W14" s="279">
        <f t="shared" si="4"/>
        <v>15636.246271999998</v>
      </c>
    </row>
    <row r="15" spans="1:23" ht="20.100000000000001" customHeight="1">
      <c r="A15" s="42">
        <f t="shared" si="0"/>
        <v>8</v>
      </c>
      <c r="B15" s="304"/>
      <c r="C15" s="304"/>
      <c r="D15" s="304"/>
      <c r="E15" s="304"/>
      <c r="F15" s="303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3"/>
        <v>0</v>
      </c>
      <c r="R15" s="280"/>
      <c r="S15" s="278"/>
      <c r="T15" s="278"/>
      <c r="U15" s="278"/>
      <c r="V15" s="278"/>
      <c r="W15" s="279">
        <f t="shared" si="4"/>
        <v>0</v>
      </c>
    </row>
    <row r="16" spans="1:23" ht="20.100000000000001" customHeight="1">
      <c r="A16" s="42">
        <f t="shared" si="0"/>
        <v>9</v>
      </c>
      <c r="B16" s="304"/>
      <c r="C16" s="304"/>
      <c r="D16" s="304"/>
      <c r="E16" s="304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3"/>
        <v>0</v>
      </c>
      <c r="R16" s="280"/>
      <c r="S16" s="278"/>
      <c r="T16" s="278"/>
      <c r="U16" s="278"/>
      <c r="V16" s="278"/>
      <c r="W16" s="279">
        <f t="shared" si="4"/>
        <v>0</v>
      </c>
    </row>
    <row r="17" spans="1:23" ht="20.100000000000001" customHeight="1">
      <c r="A17" s="42">
        <f t="shared" si="0"/>
        <v>10</v>
      </c>
      <c r="B17" s="304"/>
      <c r="C17" s="304"/>
      <c r="D17" s="304"/>
      <c r="E17" s="304"/>
      <c r="F17" s="303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3"/>
        <v>0</v>
      </c>
      <c r="R17" s="280"/>
      <c r="S17" s="278"/>
      <c r="T17" s="278"/>
      <c r="U17" s="278"/>
      <c r="V17" s="278"/>
      <c r="W17" s="279">
        <f t="shared" si="4"/>
        <v>0</v>
      </c>
    </row>
    <row r="18" spans="1:23" ht="20.100000000000001" customHeight="1">
      <c r="A18" s="42">
        <f t="shared" si="0"/>
        <v>11</v>
      </c>
      <c r="B18" s="304"/>
      <c r="C18" s="304"/>
      <c r="D18" s="304"/>
      <c r="E18" s="304"/>
      <c r="F18" s="303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3"/>
        <v>0</v>
      </c>
      <c r="R18" s="280"/>
      <c r="S18" s="278"/>
      <c r="T18" s="278"/>
      <c r="U18" s="278"/>
      <c r="V18" s="278"/>
      <c r="W18" s="279">
        <f t="shared" si="4"/>
        <v>0</v>
      </c>
    </row>
    <row r="19" spans="1:23" ht="20.100000000000001" customHeight="1">
      <c r="A19" s="42">
        <f t="shared" si="0"/>
        <v>12</v>
      </c>
      <c r="B19" s="304"/>
      <c r="C19" s="304"/>
      <c r="D19" s="304"/>
      <c r="E19" s="304"/>
      <c r="F19" s="303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3"/>
        <v>0</v>
      </c>
      <c r="R19" s="280"/>
      <c r="S19" s="278"/>
      <c r="T19" s="278"/>
      <c r="U19" s="278"/>
      <c r="V19" s="278"/>
      <c r="W19" s="279">
        <f t="shared" si="4"/>
        <v>0</v>
      </c>
    </row>
    <row r="20" spans="1:23" ht="20.100000000000001" customHeight="1">
      <c r="A20" s="42">
        <f t="shared" si="0"/>
        <v>13</v>
      </c>
      <c r="B20" s="303"/>
      <c r="C20" s="303"/>
      <c r="D20" s="303"/>
      <c r="E20" s="303"/>
      <c r="F20" s="303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3"/>
        <v>0</v>
      </c>
      <c r="R20" s="280"/>
      <c r="S20" s="278"/>
      <c r="T20" s="278"/>
      <c r="U20" s="278"/>
      <c r="V20" s="278"/>
      <c r="W20" s="279">
        <f t="shared" si="4"/>
        <v>0</v>
      </c>
    </row>
    <row r="21" spans="1:23" ht="20.100000000000001" customHeight="1">
      <c r="A21" s="42">
        <f t="shared" si="0"/>
        <v>14</v>
      </c>
      <c r="B21" s="303"/>
      <c r="C21" s="303"/>
      <c r="D21" s="303"/>
      <c r="E21" s="303"/>
      <c r="F21" s="303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3"/>
        <v>0</v>
      </c>
      <c r="R21" s="280"/>
      <c r="S21" s="278"/>
      <c r="T21" s="278"/>
      <c r="U21" s="278"/>
      <c r="V21" s="278"/>
      <c r="W21" s="279">
        <f t="shared" si="4"/>
        <v>0</v>
      </c>
    </row>
    <row r="22" spans="1:23" ht="20.100000000000001" customHeight="1">
      <c r="A22" s="42">
        <f t="shared" si="0"/>
        <v>15</v>
      </c>
      <c r="B22" s="303"/>
      <c r="C22" s="303"/>
      <c r="D22" s="303"/>
      <c r="E22" s="303"/>
      <c r="F22" s="303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3"/>
        <v>0</v>
      </c>
      <c r="R22" s="280"/>
      <c r="S22" s="278"/>
      <c r="T22" s="278"/>
      <c r="U22" s="278"/>
      <c r="V22" s="278"/>
      <c r="W22" s="279">
        <f t="shared" si="4"/>
        <v>0</v>
      </c>
    </row>
    <row r="23" spans="1:23" ht="20.100000000000001" customHeight="1">
      <c r="A23" s="42">
        <f t="shared" si="0"/>
        <v>16</v>
      </c>
      <c r="B23" s="303"/>
      <c r="C23" s="303"/>
      <c r="D23" s="303"/>
      <c r="E23" s="303"/>
      <c r="F23" s="303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3"/>
        <v>0</v>
      </c>
      <c r="R23" s="280"/>
      <c r="S23" s="278"/>
      <c r="T23" s="278"/>
      <c r="U23" s="278"/>
      <c r="V23" s="278"/>
      <c r="W23" s="279">
        <f t="shared" si="4"/>
        <v>0</v>
      </c>
    </row>
    <row r="24" spans="1:23" ht="20.100000000000001" customHeight="1">
      <c r="A24" s="42">
        <f t="shared" si="0"/>
        <v>17</v>
      </c>
      <c r="B24" s="303"/>
      <c r="C24" s="303"/>
      <c r="D24" s="303"/>
      <c r="E24" s="303"/>
      <c r="F24" s="30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3"/>
        <v>0</v>
      </c>
      <c r="R24" s="280"/>
      <c r="S24" s="278"/>
      <c r="T24" s="278"/>
      <c r="U24" s="278"/>
      <c r="V24" s="278"/>
      <c r="W24" s="279">
        <f t="shared" si="4"/>
        <v>0</v>
      </c>
    </row>
    <row r="25" spans="1:23" ht="20.100000000000001" customHeight="1">
      <c r="A25" s="42">
        <f t="shared" si="0"/>
        <v>18</v>
      </c>
      <c r="B25" s="303"/>
      <c r="C25" s="303"/>
      <c r="D25" s="303"/>
      <c r="E25" s="303"/>
      <c r="F25" s="303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3"/>
        <v>0</v>
      </c>
      <c r="R25" s="280"/>
      <c r="S25" s="278"/>
      <c r="T25" s="278"/>
      <c r="U25" s="278"/>
      <c r="V25" s="278"/>
      <c r="W25" s="279">
        <f t="shared" si="4"/>
        <v>0</v>
      </c>
    </row>
    <row r="26" spans="1:23" ht="20.100000000000001" customHeight="1">
      <c r="A26" s="42">
        <f t="shared" si="0"/>
        <v>19</v>
      </c>
      <c r="B26" s="303"/>
      <c r="C26" s="303"/>
      <c r="D26" s="303"/>
      <c r="E26" s="303"/>
      <c r="F26" s="30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3"/>
        <v>0</v>
      </c>
      <c r="R26" s="280"/>
      <c r="S26" s="278"/>
      <c r="T26" s="278"/>
      <c r="U26" s="278"/>
      <c r="V26" s="278"/>
      <c r="W26" s="279">
        <f t="shared" si="4"/>
        <v>0</v>
      </c>
    </row>
    <row r="27" spans="1:23" ht="20.100000000000001" customHeight="1">
      <c r="A27" s="42">
        <f t="shared" si="0"/>
        <v>20</v>
      </c>
      <c r="B27" s="303"/>
      <c r="C27" s="303"/>
      <c r="D27" s="303"/>
      <c r="E27" s="303"/>
      <c r="F27" s="303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3"/>
        <v>0</v>
      </c>
      <c r="R27" s="280"/>
      <c r="S27" s="278"/>
      <c r="T27" s="278"/>
      <c r="U27" s="278"/>
      <c r="V27" s="278"/>
      <c r="W27" s="279">
        <f t="shared" si="4"/>
        <v>0</v>
      </c>
    </row>
    <row r="28" spans="1:23" ht="20.100000000000001" customHeight="1">
      <c r="A28" s="42">
        <f t="shared" si="0"/>
        <v>21</v>
      </c>
      <c r="B28" s="303"/>
      <c r="C28" s="303"/>
      <c r="D28" s="303"/>
      <c r="E28" s="303"/>
      <c r="F28" s="30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3"/>
        <v>0</v>
      </c>
      <c r="R28" s="280"/>
      <c r="S28" s="278"/>
      <c r="T28" s="278"/>
      <c r="U28" s="278"/>
      <c r="V28" s="278"/>
      <c r="W28" s="279">
        <f t="shared" si="4"/>
        <v>0</v>
      </c>
    </row>
    <row r="29" spans="1:23" ht="20.100000000000001" customHeight="1">
      <c r="A29" s="42">
        <f t="shared" si="0"/>
        <v>22</v>
      </c>
      <c r="B29" s="303"/>
      <c r="C29" s="303"/>
      <c r="D29" s="303"/>
      <c r="E29" s="303"/>
      <c r="F29" s="303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3"/>
        <v>0</v>
      </c>
      <c r="R29" s="280"/>
      <c r="S29" s="278"/>
      <c r="T29" s="278"/>
      <c r="U29" s="278"/>
      <c r="V29" s="278"/>
      <c r="W29" s="279">
        <f t="shared" si="4"/>
        <v>0</v>
      </c>
    </row>
    <row r="30" spans="1:23" ht="20.100000000000001" customHeight="1">
      <c r="A30" s="42">
        <f t="shared" si="0"/>
        <v>23</v>
      </c>
      <c r="B30" s="303"/>
      <c r="C30" s="303"/>
      <c r="D30" s="303"/>
      <c r="E30" s="303"/>
      <c r="F30" s="30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3"/>
        <v>0</v>
      </c>
      <c r="R30" s="280"/>
      <c r="S30" s="278"/>
      <c r="T30" s="278"/>
      <c r="U30" s="278"/>
      <c r="V30" s="278"/>
      <c r="W30" s="279">
        <f t="shared" si="4"/>
        <v>0</v>
      </c>
    </row>
    <row r="31" spans="1:23" ht="20.100000000000001" customHeight="1">
      <c r="A31" s="42">
        <f t="shared" si="0"/>
        <v>24</v>
      </c>
      <c r="B31" s="303"/>
      <c r="C31" s="303"/>
      <c r="D31" s="303"/>
      <c r="E31" s="303"/>
      <c r="F31" s="30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3"/>
        <v>0</v>
      </c>
      <c r="R31" s="280"/>
      <c r="S31" s="278"/>
      <c r="T31" s="278"/>
      <c r="U31" s="278"/>
      <c r="V31" s="278"/>
      <c r="W31" s="279">
        <f t="shared" si="4"/>
        <v>0</v>
      </c>
    </row>
    <row r="32" spans="1:23" ht="20.100000000000001" customHeight="1">
      <c r="A32" s="42">
        <f t="shared" si="0"/>
        <v>25</v>
      </c>
      <c r="B32" s="303"/>
      <c r="C32" s="303"/>
      <c r="D32" s="303"/>
      <c r="E32" s="303"/>
      <c r="F32" s="30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3"/>
        <v>0</v>
      </c>
      <c r="R32" s="280"/>
      <c r="S32" s="278"/>
      <c r="T32" s="278"/>
      <c r="U32" s="278"/>
      <c r="V32" s="278"/>
      <c r="W32" s="279">
        <f t="shared" si="4"/>
        <v>0</v>
      </c>
    </row>
    <row r="33" spans="1:23" ht="20.100000000000001" customHeight="1">
      <c r="A33" s="42">
        <f t="shared" si="0"/>
        <v>26</v>
      </c>
      <c r="B33" s="303"/>
      <c r="C33" s="303"/>
      <c r="D33" s="303"/>
      <c r="E33" s="303"/>
      <c r="F33" s="303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3"/>
        <v>0</v>
      </c>
      <c r="R33" s="280"/>
      <c r="S33" s="278"/>
      <c r="T33" s="278"/>
      <c r="U33" s="278"/>
      <c r="V33" s="278"/>
      <c r="W33" s="279">
        <f t="shared" si="4"/>
        <v>0</v>
      </c>
    </row>
    <row r="34" spans="1:23" ht="20.100000000000001" customHeight="1">
      <c r="A34" s="42">
        <f t="shared" si="0"/>
        <v>27</v>
      </c>
      <c r="B34" s="303"/>
      <c r="C34" s="303"/>
      <c r="D34" s="303"/>
      <c r="E34" s="303"/>
      <c r="F34" s="30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3"/>
        <v>0</v>
      </c>
      <c r="R34" s="280"/>
      <c r="S34" s="278"/>
      <c r="T34" s="278"/>
      <c r="U34" s="278"/>
      <c r="V34" s="278"/>
      <c r="W34" s="279">
        <f t="shared" si="4"/>
        <v>0</v>
      </c>
    </row>
    <row r="35" spans="1:23" ht="20.100000000000001" customHeight="1">
      <c r="A35" s="42">
        <f t="shared" si="0"/>
        <v>28</v>
      </c>
      <c r="B35" s="303"/>
      <c r="C35" s="303"/>
      <c r="D35" s="303"/>
      <c r="E35" s="303"/>
      <c r="F35" s="303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3"/>
        <v>0</v>
      </c>
      <c r="R35" s="280"/>
      <c r="S35" s="278"/>
      <c r="T35" s="278"/>
      <c r="U35" s="278"/>
      <c r="V35" s="278"/>
      <c r="W35" s="279">
        <f t="shared" si="4"/>
        <v>0</v>
      </c>
    </row>
    <row r="36" spans="1:23" ht="20.100000000000001" customHeight="1">
      <c r="A36" s="42">
        <f t="shared" si="0"/>
        <v>29</v>
      </c>
      <c r="B36" s="303"/>
      <c r="C36" s="303"/>
      <c r="D36" s="303"/>
      <c r="E36" s="303"/>
      <c r="F36" s="30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3"/>
        <v>0</v>
      </c>
      <c r="R36" s="280"/>
      <c r="S36" s="278"/>
      <c r="T36" s="278"/>
      <c r="U36" s="278"/>
      <c r="V36" s="278"/>
      <c r="W36" s="279">
        <f t="shared" si="4"/>
        <v>0</v>
      </c>
    </row>
    <row r="37" spans="1:23" ht="20.100000000000001" customHeight="1">
      <c r="A37" s="42">
        <f t="shared" si="0"/>
        <v>30</v>
      </c>
      <c r="B37" s="303"/>
      <c r="C37" s="303"/>
      <c r="D37" s="303"/>
      <c r="E37" s="303"/>
      <c r="F37" s="303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3"/>
        <v>0</v>
      </c>
      <c r="R37" s="280"/>
      <c r="S37" s="278"/>
      <c r="T37" s="278"/>
      <c r="U37" s="278"/>
      <c r="V37" s="278"/>
      <c r="W37" s="279">
        <f t="shared" si="4"/>
        <v>0</v>
      </c>
    </row>
    <row r="38" spans="1:23" ht="20.100000000000001" customHeight="1">
      <c r="A38" s="42">
        <f t="shared" si="0"/>
        <v>31</v>
      </c>
      <c r="B38" s="303"/>
      <c r="C38" s="303"/>
      <c r="D38" s="303"/>
      <c r="E38" s="303"/>
      <c r="F38" s="30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3"/>
        <v>0</v>
      </c>
      <c r="R38" s="280"/>
      <c r="S38" s="278"/>
      <c r="T38" s="278"/>
      <c r="U38" s="278"/>
      <c r="V38" s="278"/>
      <c r="W38" s="279">
        <f t="shared" si="4"/>
        <v>0</v>
      </c>
    </row>
    <row r="39" spans="1:23" ht="20.100000000000001" customHeight="1">
      <c r="A39" s="42">
        <f t="shared" si="0"/>
        <v>32</v>
      </c>
      <c r="B39" s="303"/>
      <c r="C39" s="303"/>
      <c r="D39" s="303"/>
      <c r="E39" s="303"/>
      <c r="F39" s="303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3"/>
        <v>0</v>
      </c>
      <c r="R39" s="280"/>
      <c r="S39" s="278"/>
      <c r="T39" s="278"/>
      <c r="U39" s="278"/>
      <c r="V39" s="278"/>
      <c r="W39" s="279">
        <f t="shared" si="4"/>
        <v>0</v>
      </c>
    </row>
    <row r="40" spans="1:23" ht="20.100000000000001" customHeight="1">
      <c r="A40" s="42">
        <f t="shared" si="0"/>
        <v>33</v>
      </c>
      <c r="B40" s="303"/>
      <c r="C40" s="303"/>
      <c r="D40" s="303"/>
      <c r="E40" s="303"/>
      <c r="F40" s="30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3"/>
        <v>0</v>
      </c>
      <c r="R40" s="280"/>
      <c r="S40" s="278"/>
      <c r="T40" s="278"/>
      <c r="U40" s="278"/>
      <c r="V40" s="278"/>
      <c r="W40" s="279">
        <f t="shared" si="4"/>
        <v>0</v>
      </c>
    </row>
    <row r="41" spans="1:23" ht="20.100000000000001" customHeight="1">
      <c r="A41" s="42">
        <f t="shared" si="0"/>
        <v>34</v>
      </c>
      <c r="B41" s="303"/>
      <c r="C41" s="303"/>
      <c r="D41" s="303"/>
      <c r="E41" s="303"/>
      <c r="F41" s="30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3"/>
        <v>0</v>
      </c>
      <c r="R41" s="280"/>
      <c r="S41" s="278"/>
      <c r="T41" s="278"/>
      <c r="U41" s="278"/>
      <c r="V41" s="278"/>
      <c r="W41" s="279">
        <f t="shared" si="4"/>
        <v>0</v>
      </c>
    </row>
    <row r="42" spans="1:23" ht="20.100000000000001" customHeight="1">
      <c r="A42" s="42">
        <f t="shared" si="0"/>
        <v>35</v>
      </c>
      <c r="B42" s="303"/>
      <c r="C42" s="303"/>
      <c r="D42" s="303"/>
      <c r="E42" s="303"/>
      <c r="F42" s="30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3"/>
        <v>0</v>
      </c>
      <c r="R42" s="280"/>
      <c r="S42" s="278"/>
      <c r="T42" s="278"/>
      <c r="U42" s="278"/>
      <c r="V42" s="278"/>
      <c r="W42" s="279">
        <f t="shared" si="4"/>
        <v>0</v>
      </c>
    </row>
    <row r="43" spans="1:23" s="2" customFormat="1" ht="20.100000000000001" customHeight="1">
      <c r="A43" s="42">
        <f t="shared" si="0"/>
        <v>36</v>
      </c>
      <c r="B43" s="303"/>
      <c r="C43" s="303"/>
      <c r="D43" s="303"/>
      <c r="E43" s="303"/>
      <c r="F43" s="303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>
        <f t="shared" si="3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0"/>
        <v>37</v>
      </c>
      <c r="B44" s="303"/>
      <c r="C44" s="303"/>
      <c r="D44" s="303"/>
      <c r="E44" s="303"/>
      <c r="F44" s="30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3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0"/>
        <v>38</v>
      </c>
      <c r="B45" s="303"/>
      <c r="C45" s="303"/>
      <c r="D45" s="303"/>
      <c r="E45" s="303"/>
      <c r="F45" s="303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ref="Q45:Q53" si="5">SUM(G45:P45)</f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0"/>
        <v>39</v>
      </c>
      <c r="B46" s="303"/>
      <c r="C46" s="303"/>
      <c r="D46" s="303"/>
      <c r="E46" s="303"/>
      <c r="F46" s="30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5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0"/>
        <v>40</v>
      </c>
      <c r="B47" s="302"/>
      <c r="C47" s="302"/>
      <c r="D47" s="302"/>
      <c r="E47" s="302"/>
      <c r="F47" s="301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5"/>
        <v>0</v>
      </c>
      <c r="R47" s="280"/>
      <c r="S47" s="282"/>
      <c r="T47" s="282"/>
      <c r="U47" s="282"/>
      <c r="V47" s="282"/>
      <c r="W47" s="279">
        <f t="shared" ref="W47:W52" si="6">+Q47-R47</f>
        <v>0</v>
      </c>
    </row>
    <row r="48" spans="1:23" s="2" customFormat="1" ht="20.100000000000001" customHeight="1">
      <c r="A48" s="42">
        <f t="shared" si="0"/>
        <v>41</v>
      </c>
      <c r="B48" s="302"/>
      <c r="C48" s="302"/>
      <c r="D48" s="302"/>
      <c r="E48" s="302"/>
      <c r="F48" s="301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5"/>
        <v>0</v>
      </c>
      <c r="R48" s="280"/>
      <c r="S48" s="282"/>
      <c r="T48" s="282"/>
      <c r="U48" s="282"/>
      <c r="V48" s="282"/>
      <c r="W48" s="279">
        <f t="shared" si="6"/>
        <v>0</v>
      </c>
    </row>
    <row r="49" spans="1:23" s="2" customFormat="1" ht="20.100000000000001" customHeight="1">
      <c r="A49" s="42">
        <f t="shared" si="0"/>
        <v>42</v>
      </c>
      <c r="B49" s="302"/>
      <c r="C49" s="302"/>
      <c r="D49" s="302"/>
      <c r="E49" s="302"/>
      <c r="F49" s="301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5"/>
        <v>0</v>
      </c>
      <c r="R49" s="280"/>
      <c r="S49" s="282"/>
      <c r="T49" s="282"/>
      <c r="U49" s="282"/>
      <c r="V49" s="282"/>
      <c r="W49" s="279">
        <f t="shared" si="6"/>
        <v>0</v>
      </c>
    </row>
    <row r="50" spans="1:23" s="2" customFormat="1" ht="20.100000000000001" customHeight="1">
      <c r="A50" s="42">
        <f t="shared" si="0"/>
        <v>43</v>
      </c>
      <c r="B50" s="302"/>
      <c r="C50" s="302"/>
      <c r="D50" s="302"/>
      <c r="E50" s="302"/>
      <c r="F50" s="301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5"/>
        <v>0</v>
      </c>
      <c r="R50" s="280"/>
      <c r="S50" s="282"/>
      <c r="T50" s="282"/>
      <c r="U50" s="282"/>
      <c r="V50" s="282"/>
      <c r="W50" s="279">
        <f t="shared" si="6"/>
        <v>0</v>
      </c>
    </row>
    <row r="51" spans="1:23" s="2" customFormat="1" ht="20.100000000000001" customHeight="1">
      <c r="A51" s="42">
        <f t="shared" si="0"/>
        <v>44</v>
      </c>
      <c r="B51" s="301"/>
      <c r="C51" s="301"/>
      <c r="D51" s="301"/>
      <c r="E51" s="301"/>
      <c r="F51" s="301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5"/>
        <v>0</v>
      </c>
      <c r="R51" s="280"/>
      <c r="S51" s="282"/>
      <c r="T51" s="282"/>
      <c r="U51" s="282"/>
      <c r="V51" s="282"/>
      <c r="W51" s="279">
        <f t="shared" si="6"/>
        <v>0</v>
      </c>
    </row>
    <row r="52" spans="1:23" s="2" customFormat="1" ht="20.100000000000001" customHeight="1">
      <c r="A52" s="42">
        <f t="shared" si="0"/>
        <v>45</v>
      </c>
      <c r="B52" s="301"/>
      <c r="C52" s="301"/>
      <c r="D52" s="301"/>
      <c r="E52" s="301"/>
      <c r="F52" s="301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5"/>
        <v>0</v>
      </c>
      <c r="R52" s="280"/>
      <c r="S52" s="282"/>
      <c r="T52" s="282"/>
      <c r="U52" s="282"/>
      <c r="V52" s="282"/>
      <c r="W52" s="279">
        <f t="shared" si="6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7">SUM(G8:G52)</f>
        <v>73675.38</v>
      </c>
      <c r="H53" s="112">
        <f t="shared" si="7"/>
        <v>5636.1665699999994</v>
      </c>
      <c r="I53" s="112">
        <f t="shared" si="7"/>
        <v>13460.491926000002</v>
      </c>
      <c r="J53" s="112">
        <f t="shared" si="7"/>
        <v>427</v>
      </c>
      <c r="K53" s="112">
        <f t="shared" si="7"/>
        <v>3605</v>
      </c>
      <c r="L53" s="112">
        <f t="shared" si="7"/>
        <v>1225</v>
      </c>
      <c r="M53" s="112">
        <f t="shared" si="7"/>
        <v>5173</v>
      </c>
      <c r="N53" s="112">
        <f t="shared" si="7"/>
        <v>4116</v>
      </c>
      <c r="O53" s="112">
        <f t="shared" si="7"/>
        <v>0</v>
      </c>
      <c r="P53" s="112">
        <f t="shared" si="7"/>
        <v>0</v>
      </c>
      <c r="Q53" s="112">
        <f t="shared" si="5"/>
        <v>107318.03849600001</v>
      </c>
      <c r="R53" s="59">
        <f>SUM(R8:R52)</f>
        <v>3101</v>
      </c>
      <c r="S53" s="344"/>
      <c r="T53" s="329"/>
      <c r="U53" s="329"/>
      <c r="V53" s="44"/>
      <c r="W53" s="129">
        <f>SUM(W8:W52)</f>
        <v>104217.03849600001</v>
      </c>
    </row>
    <row r="54" spans="1:23" s="2" customFormat="1" ht="20.100000000000001" customHeight="1" thickBot="1">
      <c r="A54" s="38"/>
      <c r="B54" s="63" t="str">
        <f>+A3</f>
        <v>Category: Unit Directors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107318.03849600002</v>
      </c>
      <c r="R54" s="60"/>
      <c r="S54" s="345"/>
      <c r="T54" s="345"/>
      <c r="U54" s="345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51" t="s">
        <v>74</v>
      </c>
      <c r="H55" s="352"/>
      <c r="I55" s="352"/>
      <c r="J55" s="352"/>
      <c r="K55" s="352"/>
      <c r="L55" s="352"/>
      <c r="M55" s="352"/>
      <c r="N55" s="352"/>
      <c r="O55" s="352"/>
      <c r="P55" s="329"/>
      <c r="Q55" s="356">
        <f>+Q54</f>
        <v>107318.03849600002</v>
      </c>
      <c r="R55" s="59"/>
      <c r="S55" s="344"/>
      <c r="T55" s="329"/>
      <c r="U55" s="329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53"/>
      <c r="H56" s="353"/>
      <c r="I56" s="353"/>
      <c r="J56" s="353"/>
      <c r="K56" s="353"/>
      <c r="L56" s="353"/>
      <c r="M56" s="353"/>
      <c r="N56" s="353"/>
      <c r="O56" s="353"/>
      <c r="P56" s="345"/>
      <c r="Q56" s="357"/>
      <c r="R56" s="60">
        <f>+R53</f>
        <v>3101</v>
      </c>
      <c r="S56" s="345"/>
      <c r="T56" s="345"/>
      <c r="U56" s="345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Q55:Q56"/>
    <mergeCell ref="S55:U56"/>
    <mergeCell ref="S6:V7"/>
    <mergeCell ref="D6:D7"/>
    <mergeCell ref="G55:P56"/>
    <mergeCell ref="S53:U54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W121"/>
  <sheetViews>
    <sheetView topLeftCell="A53" zoomScale="75" zoomScaleNormal="75" workbookViewId="0">
      <selection activeCell="G8" sqref="G8:N84"/>
    </sheetView>
  </sheetViews>
  <sheetFormatPr defaultRowHeight="12.75"/>
  <cols>
    <col min="1" max="1" width="4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5703125" style="1" customWidth="1"/>
    <col min="7" max="15" width="17.7109375" style="1" customWidth="1"/>
    <col min="16" max="16" width="21.42578125" style="1" customWidth="1"/>
    <col min="17" max="17" width="25.85546875" style="1" customWidth="1"/>
    <col min="18" max="18" width="19.28515625" style="1" customWidth="1"/>
    <col min="19" max="21" width="9.140625" style="1"/>
    <col min="22" max="22" width="7.7109375" style="1" customWidth="1"/>
    <col min="23" max="23" width="17.140625" style="1" bestFit="1" customWidth="1"/>
    <col min="24" max="16384" width="9.140625" style="1"/>
  </cols>
  <sheetData>
    <row r="1" spans="1:23" ht="20.25">
      <c r="A1" s="358" t="s">
        <v>107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88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29"/>
      <c r="B3" s="365" t="s">
        <v>108</v>
      </c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5"/>
      <c r="T3" s="35"/>
      <c r="U3" s="35"/>
      <c r="V3" s="35"/>
      <c r="W3" s="87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8"/>
    </row>
    <row r="5" spans="1:23" ht="18" customHeight="1">
      <c r="A5" s="11"/>
      <c r="B5" s="346" t="s">
        <v>102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89"/>
      <c r="O5" s="115" t="s">
        <v>72</v>
      </c>
      <c r="P5" s="116"/>
      <c r="Q5" s="43"/>
      <c r="R5" s="354" t="s">
        <v>75</v>
      </c>
      <c r="S5" s="355"/>
      <c r="T5" s="355"/>
      <c r="U5" s="355"/>
      <c r="V5" s="355"/>
      <c r="W5" s="132"/>
    </row>
    <row r="6" spans="1:23" ht="18" customHeight="1">
      <c r="A6" s="56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101"/>
      <c r="O6" s="73" t="s">
        <v>65</v>
      </c>
      <c r="P6" s="101" t="s">
        <v>60</v>
      </c>
      <c r="Q6" s="386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105" t="s">
        <v>59</v>
      </c>
      <c r="I7" s="102" t="s">
        <v>60</v>
      </c>
      <c r="J7" s="102" t="s">
        <v>49</v>
      </c>
      <c r="K7" s="102" t="s">
        <v>62</v>
      </c>
      <c r="L7" s="102" t="s">
        <v>69</v>
      </c>
      <c r="M7" s="102" t="s">
        <v>63</v>
      </c>
      <c r="N7" s="103" t="s">
        <v>22</v>
      </c>
      <c r="O7" s="102" t="s">
        <v>66</v>
      </c>
      <c r="P7" s="104" t="s">
        <v>70</v>
      </c>
      <c r="Q7" s="387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288" t="s">
        <v>2171</v>
      </c>
      <c r="C8" s="288" t="s">
        <v>448</v>
      </c>
      <c r="D8" s="288" t="s">
        <v>2172</v>
      </c>
      <c r="E8" s="288"/>
      <c r="F8" s="288"/>
      <c r="G8" s="275">
        <v>30000</v>
      </c>
      <c r="H8" s="275">
        <f>G8*0.0765</f>
        <v>2295</v>
      </c>
      <c r="I8" s="275">
        <f>G8*0.1827</f>
        <v>5481</v>
      </c>
      <c r="J8" s="275">
        <v>85</v>
      </c>
      <c r="K8" s="275">
        <v>253</v>
      </c>
      <c r="L8" s="275">
        <v>473</v>
      </c>
      <c r="M8" s="275">
        <v>4877</v>
      </c>
      <c r="N8" s="275">
        <v>707</v>
      </c>
      <c r="O8" s="275"/>
      <c r="P8" s="275"/>
      <c r="Q8" s="276">
        <f t="shared" ref="Q8:Q85" si="0">SUM(G8:P8)</f>
        <v>44171</v>
      </c>
      <c r="R8" s="277">
        <v>443</v>
      </c>
      <c r="S8" s="278"/>
      <c r="T8" s="278"/>
      <c r="U8" s="278"/>
      <c r="V8" s="278"/>
      <c r="W8" s="279">
        <f>+Q8-R8</f>
        <v>43728</v>
      </c>
    </row>
    <row r="9" spans="1:23" ht="20.100000000000001" customHeight="1">
      <c r="A9" s="42">
        <f t="shared" ref="A9:A72" si="1">1+A8</f>
        <v>2</v>
      </c>
      <c r="B9" s="289" t="s">
        <v>2173</v>
      </c>
      <c r="C9" s="289" t="s">
        <v>2046</v>
      </c>
      <c r="D9" s="289" t="s">
        <v>2174</v>
      </c>
      <c r="E9" s="289"/>
      <c r="F9" s="289"/>
      <c r="G9" s="275">
        <v>13153.86</v>
      </c>
      <c r="H9" s="275">
        <f t="shared" ref="H9:H72" si="2">G9*0.0765</f>
        <v>1006.27029</v>
      </c>
      <c r="I9" s="275">
        <f t="shared" ref="I9:I72" si="3">G9*0.1827</f>
        <v>2403.2102220000002</v>
      </c>
      <c r="J9" s="275">
        <v>85</v>
      </c>
      <c r="K9" s="275">
        <v>253</v>
      </c>
      <c r="L9" s="275">
        <v>473</v>
      </c>
      <c r="M9" s="275">
        <v>4877</v>
      </c>
      <c r="N9" s="275">
        <v>707</v>
      </c>
      <c r="O9" s="275"/>
      <c r="P9" s="275"/>
      <c r="Q9" s="276">
        <f t="shared" si="0"/>
        <v>22958.340512000002</v>
      </c>
      <c r="R9" s="277">
        <v>443</v>
      </c>
      <c r="S9" s="278"/>
      <c r="T9" s="278"/>
      <c r="U9" s="278"/>
      <c r="V9" s="278"/>
      <c r="W9" s="279">
        <f t="shared" ref="W9:W72" si="4">+Q9-R9</f>
        <v>22515.340512000002</v>
      </c>
    </row>
    <row r="10" spans="1:23" ht="20.100000000000001" customHeight="1">
      <c r="A10" s="42">
        <f t="shared" si="1"/>
        <v>3</v>
      </c>
      <c r="B10" s="290" t="s">
        <v>690</v>
      </c>
      <c r="C10" s="290" t="s">
        <v>1696</v>
      </c>
      <c r="D10" s="290" t="s">
        <v>2175</v>
      </c>
      <c r="E10" s="290"/>
      <c r="F10" s="290"/>
      <c r="G10" s="275">
        <v>10384.620000000001</v>
      </c>
      <c r="H10" s="275">
        <f t="shared" si="2"/>
        <v>794.42343000000005</v>
      </c>
      <c r="I10" s="275">
        <f t="shared" si="3"/>
        <v>1897.2700740000002</v>
      </c>
      <c r="J10" s="275">
        <v>85</v>
      </c>
      <c r="K10" s="275">
        <v>253</v>
      </c>
      <c r="L10" s="275">
        <v>473</v>
      </c>
      <c r="M10" s="275">
        <v>4877</v>
      </c>
      <c r="N10" s="275">
        <v>707</v>
      </c>
      <c r="O10" s="275"/>
      <c r="P10" s="275"/>
      <c r="Q10" s="276">
        <f t="shared" si="0"/>
        <v>19471.313504000002</v>
      </c>
      <c r="R10" s="277">
        <v>443</v>
      </c>
      <c r="S10" s="278"/>
      <c r="T10" s="278"/>
      <c r="U10" s="278"/>
      <c r="V10" s="278"/>
      <c r="W10" s="279">
        <f t="shared" si="4"/>
        <v>19028.313504000002</v>
      </c>
    </row>
    <row r="11" spans="1:23" s="2" customFormat="1" ht="20.100000000000001" customHeight="1">
      <c r="A11" s="42">
        <f t="shared" si="1"/>
        <v>4</v>
      </c>
      <c r="B11" s="289" t="s">
        <v>2176</v>
      </c>
      <c r="C11" s="289" t="s">
        <v>304</v>
      </c>
      <c r="D11" s="289" t="s">
        <v>2177</v>
      </c>
      <c r="E11" s="289"/>
      <c r="F11" s="289"/>
      <c r="G11" s="227">
        <v>2692.3</v>
      </c>
      <c r="H11" s="275">
        <f t="shared" si="2"/>
        <v>205.96095</v>
      </c>
      <c r="I11" s="275">
        <f t="shared" si="3"/>
        <v>491.88321000000002</v>
      </c>
      <c r="J11" s="275">
        <v>85</v>
      </c>
      <c r="K11" s="275">
        <v>253</v>
      </c>
      <c r="L11" s="275">
        <v>473</v>
      </c>
      <c r="M11" s="275">
        <v>4877</v>
      </c>
      <c r="N11" s="275">
        <v>707</v>
      </c>
      <c r="O11" s="227"/>
      <c r="P11" s="227"/>
      <c r="Q11" s="276">
        <f t="shared" si="0"/>
        <v>9785.1441599999998</v>
      </c>
      <c r="R11" s="277">
        <v>443</v>
      </c>
      <c r="S11" s="282"/>
      <c r="T11" s="282"/>
      <c r="U11" s="282"/>
      <c r="V11" s="282"/>
      <c r="W11" s="279">
        <f t="shared" si="4"/>
        <v>9342.1441599999998</v>
      </c>
    </row>
    <row r="12" spans="1:23" s="2" customFormat="1" ht="20.100000000000001" customHeight="1">
      <c r="A12" s="42">
        <f t="shared" si="1"/>
        <v>5</v>
      </c>
      <c r="B12" s="290" t="s">
        <v>2178</v>
      </c>
      <c r="C12" s="290" t="s">
        <v>725</v>
      </c>
      <c r="D12" s="290" t="s">
        <v>2179</v>
      </c>
      <c r="E12" s="290"/>
      <c r="F12" s="290"/>
      <c r="G12" s="275">
        <v>17307.72</v>
      </c>
      <c r="H12" s="275">
        <f t="shared" si="2"/>
        <v>1324.0405800000001</v>
      </c>
      <c r="I12" s="275">
        <f t="shared" si="3"/>
        <v>3162.1204440000001</v>
      </c>
      <c r="J12" s="275">
        <v>85</v>
      </c>
      <c r="K12" s="275">
        <v>253</v>
      </c>
      <c r="L12" s="275">
        <v>473</v>
      </c>
      <c r="M12" s="275">
        <v>4877</v>
      </c>
      <c r="N12" s="275">
        <v>707</v>
      </c>
      <c r="O12" s="275"/>
      <c r="P12" s="275"/>
      <c r="Q12" s="276">
        <f t="shared" si="0"/>
        <v>28188.881024000002</v>
      </c>
      <c r="R12" s="277">
        <v>443</v>
      </c>
      <c r="S12" s="282"/>
      <c r="T12" s="282"/>
      <c r="U12" s="282"/>
      <c r="V12" s="282"/>
      <c r="W12" s="279">
        <f t="shared" si="4"/>
        <v>27745.881024000002</v>
      </c>
    </row>
    <row r="13" spans="1:23" s="2" customFormat="1" ht="20.100000000000001" customHeight="1">
      <c r="A13" s="42">
        <f t="shared" si="1"/>
        <v>6</v>
      </c>
      <c r="B13" s="289" t="s">
        <v>2180</v>
      </c>
      <c r="C13" s="289" t="s">
        <v>2181</v>
      </c>
      <c r="D13" s="289" t="s">
        <v>2177</v>
      </c>
      <c r="E13" s="289"/>
      <c r="F13" s="289"/>
      <c r="G13" s="227">
        <v>9892.2800000000007</v>
      </c>
      <c r="H13" s="275">
        <f t="shared" si="2"/>
        <v>756.75942000000009</v>
      </c>
      <c r="I13" s="275">
        <f t="shared" si="3"/>
        <v>1807.3195560000001</v>
      </c>
      <c r="J13" s="275">
        <v>85</v>
      </c>
      <c r="K13" s="275">
        <v>253</v>
      </c>
      <c r="L13" s="275">
        <v>473</v>
      </c>
      <c r="M13" s="275">
        <v>4877</v>
      </c>
      <c r="N13" s="275">
        <v>707</v>
      </c>
      <c r="O13" s="227"/>
      <c r="P13" s="227"/>
      <c r="Q13" s="276">
        <f t="shared" si="0"/>
        <v>18851.358976000003</v>
      </c>
      <c r="R13" s="277">
        <v>443</v>
      </c>
      <c r="S13" s="282"/>
      <c r="T13" s="282"/>
      <c r="U13" s="282"/>
      <c r="V13" s="282"/>
      <c r="W13" s="279">
        <f t="shared" si="4"/>
        <v>18408.358976000003</v>
      </c>
    </row>
    <row r="14" spans="1:23" s="2" customFormat="1" ht="20.100000000000001" customHeight="1">
      <c r="A14" s="42">
        <f t="shared" si="1"/>
        <v>7</v>
      </c>
      <c r="B14" s="290" t="s">
        <v>2182</v>
      </c>
      <c r="C14" s="290" t="s">
        <v>2183</v>
      </c>
      <c r="D14" s="290" t="s">
        <v>2278</v>
      </c>
      <c r="E14" s="290"/>
      <c r="F14" s="290"/>
      <c r="G14" s="275">
        <v>13017.28</v>
      </c>
      <c r="H14" s="275">
        <f t="shared" si="2"/>
        <v>995.82191999999998</v>
      </c>
      <c r="I14" s="275">
        <f t="shared" si="3"/>
        <v>2378.2570559999999</v>
      </c>
      <c r="J14" s="275">
        <v>85</v>
      </c>
      <c r="K14" s="275">
        <v>253</v>
      </c>
      <c r="L14" s="275">
        <v>473</v>
      </c>
      <c r="M14" s="275">
        <v>4877</v>
      </c>
      <c r="N14" s="275">
        <v>707</v>
      </c>
      <c r="O14" s="275"/>
      <c r="P14" s="275"/>
      <c r="Q14" s="276">
        <f t="shared" si="0"/>
        <v>22786.358976</v>
      </c>
      <c r="R14" s="277">
        <v>443</v>
      </c>
      <c r="S14" s="282"/>
      <c r="T14" s="282"/>
      <c r="U14" s="282"/>
      <c r="V14" s="282"/>
      <c r="W14" s="279">
        <f t="shared" si="4"/>
        <v>22343.358976</v>
      </c>
    </row>
    <row r="15" spans="1:23" s="2" customFormat="1" ht="20.100000000000001" customHeight="1">
      <c r="A15" s="42">
        <f t="shared" si="1"/>
        <v>8</v>
      </c>
      <c r="B15" s="289" t="s">
        <v>2184</v>
      </c>
      <c r="C15" s="289" t="s">
        <v>2185</v>
      </c>
      <c r="D15" s="289" t="s">
        <v>2177</v>
      </c>
      <c r="E15" s="289"/>
      <c r="F15" s="289"/>
      <c r="G15" s="227">
        <v>8100</v>
      </c>
      <c r="H15" s="275">
        <f t="shared" si="2"/>
        <v>619.65</v>
      </c>
      <c r="I15" s="275">
        <f t="shared" si="3"/>
        <v>1479.8700000000001</v>
      </c>
      <c r="J15" s="275">
        <v>85</v>
      </c>
      <c r="K15" s="275">
        <v>253</v>
      </c>
      <c r="L15" s="275">
        <v>473</v>
      </c>
      <c r="M15" s="275">
        <v>4877</v>
      </c>
      <c r="N15" s="275">
        <v>707</v>
      </c>
      <c r="O15" s="227"/>
      <c r="P15" s="227"/>
      <c r="Q15" s="276">
        <f t="shared" si="0"/>
        <v>16594.52</v>
      </c>
      <c r="R15" s="277">
        <v>443</v>
      </c>
      <c r="S15" s="282"/>
      <c r="T15" s="282"/>
      <c r="U15" s="282"/>
      <c r="V15" s="282"/>
      <c r="W15" s="279">
        <f t="shared" si="4"/>
        <v>16151.52</v>
      </c>
    </row>
    <row r="16" spans="1:23" s="2" customFormat="1" ht="20.100000000000001" customHeight="1">
      <c r="A16" s="42">
        <f t="shared" si="1"/>
        <v>9</v>
      </c>
      <c r="B16" s="290" t="s">
        <v>2186</v>
      </c>
      <c r="C16" s="290" t="s">
        <v>983</v>
      </c>
      <c r="D16" s="290" t="s">
        <v>2175</v>
      </c>
      <c r="E16" s="290"/>
      <c r="F16" s="290"/>
      <c r="G16" s="275">
        <v>13846.14</v>
      </c>
      <c r="H16" s="275">
        <f t="shared" si="2"/>
        <v>1059.2297099999998</v>
      </c>
      <c r="I16" s="275">
        <f t="shared" si="3"/>
        <v>2529.6897779999999</v>
      </c>
      <c r="J16" s="275">
        <v>85</v>
      </c>
      <c r="K16" s="275">
        <v>253</v>
      </c>
      <c r="L16" s="275">
        <v>473</v>
      </c>
      <c r="M16" s="275">
        <v>4877</v>
      </c>
      <c r="N16" s="275">
        <v>707</v>
      </c>
      <c r="O16" s="275"/>
      <c r="P16" s="275"/>
      <c r="Q16" s="276">
        <f t="shared" si="0"/>
        <v>23830.059487999999</v>
      </c>
      <c r="R16" s="277">
        <v>443</v>
      </c>
      <c r="S16" s="282"/>
      <c r="T16" s="282"/>
      <c r="U16" s="282"/>
      <c r="V16" s="282"/>
      <c r="W16" s="279">
        <f t="shared" si="4"/>
        <v>23387.059487999999</v>
      </c>
    </row>
    <row r="17" spans="1:23" s="2" customFormat="1" ht="20.100000000000001" customHeight="1">
      <c r="A17" s="42">
        <f t="shared" si="1"/>
        <v>10</v>
      </c>
      <c r="B17" s="289" t="s">
        <v>2187</v>
      </c>
      <c r="C17" s="289" t="s">
        <v>2188</v>
      </c>
      <c r="D17" s="289" t="s">
        <v>2172</v>
      </c>
      <c r="E17" s="289"/>
      <c r="F17" s="289"/>
      <c r="G17" s="227">
        <v>30384.6</v>
      </c>
      <c r="H17" s="275">
        <f t="shared" si="2"/>
        <v>2324.4218999999998</v>
      </c>
      <c r="I17" s="275">
        <f t="shared" si="3"/>
        <v>5551.2664199999999</v>
      </c>
      <c r="J17" s="275">
        <v>85</v>
      </c>
      <c r="K17" s="275">
        <v>253</v>
      </c>
      <c r="L17" s="275">
        <v>473</v>
      </c>
      <c r="M17" s="275">
        <v>4877</v>
      </c>
      <c r="N17" s="275">
        <v>707</v>
      </c>
      <c r="O17" s="227"/>
      <c r="P17" s="227"/>
      <c r="Q17" s="276">
        <f t="shared" si="0"/>
        <v>44655.28832</v>
      </c>
      <c r="R17" s="277">
        <v>443</v>
      </c>
      <c r="S17" s="282"/>
      <c r="T17" s="282"/>
      <c r="U17" s="282"/>
      <c r="V17" s="282"/>
      <c r="W17" s="279">
        <f t="shared" si="4"/>
        <v>44212.28832</v>
      </c>
    </row>
    <row r="18" spans="1:23" s="2" customFormat="1" ht="20.100000000000001" customHeight="1">
      <c r="A18" s="42">
        <f t="shared" si="1"/>
        <v>11</v>
      </c>
      <c r="B18" s="290" t="s">
        <v>783</v>
      </c>
      <c r="C18" s="290" t="s">
        <v>2189</v>
      </c>
      <c r="D18" s="290" t="s">
        <v>2177</v>
      </c>
      <c r="E18" s="290"/>
      <c r="F18" s="290"/>
      <c r="G18" s="275">
        <v>11269.24</v>
      </c>
      <c r="H18" s="275">
        <f t="shared" si="2"/>
        <v>862.09685999999999</v>
      </c>
      <c r="I18" s="275">
        <f t="shared" si="3"/>
        <v>2058.890148</v>
      </c>
      <c r="J18" s="275">
        <v>85</v>
      </c>
      <c r="K18" s="275">
        <v>253</v>
      </c>
      <c r="L18" s="275">
        <v>473</v>
      </c>
      <c r="M18" s="275">
        <v>4877</v>
      </c>
      <c r="N18" s="275">
        <v>707</v>
      </c>
      <c r="O18" s="275"/>
      <c r="P18" s="275"/>
      <c r="Q18" s="276">
        <f t="shared" si="0"/>
        <v>20585.227008000002</v>
      </c>
      <c r="R18" s="277">
        <v>443</v>
      </c>
      <c r="S18" s="282"/>
      <c r="T18" s="282"/>
      <c r="U18" s="282"/>
      <c r="V18" s="282"/>
      <c r="W18" s="279">
        <f t="shared" si="4"/>
        <v>20142.227008000002</v>
      </c>
    </row>
    <row r="19" spans="1:23" s="2" customFormat="1" ht="20.100000000000001" customHeight="1">
      <c r="A19" s="42">
        <f t="shared" si="1"/>
        <v>12</v>
      </c>
      <c r="B19" s="289" t="s">
        <v>2190</v>
      </c>
      <c r="C19" s="289" t="s">
        <v>560</v>
      </c>
      <c r="D19" s="289" t="s">
        <v>2172</v>
      </c>
      <c r="E19" s="289"/>
      <c r="F19" s="289"/>
      <c r="G19" s="275">
        <v>9807.69</v>
      </c>
      <c r="H19" s="275">
        <f t="shared" si="2"/>
        <v>750.28828499999997</v>
      </c>
      <c r="I19" s="275">
        <f t="shared" si="3"/>
        <v>1791.8649630000002</v>
      </c>
      <c r="J19" s="275">
        <v>85</v>
      </c>
      <c r="K19" s="275">
        <v>253</v>
      </c>
      <c r="L19" s="275">
        <v>473</v>
      </c>
      <c r="M19" s="275">
        <v>4877</v>
      </c>
      <c r="N19" s="275">
        <v>707</v>
      </c>
      <c r="O19" s="275"/>
      <c r="P19" s="275"/>
      <c r="Q19" s="276">
        <f t="shared" si="0"/>
        <v>18744.843248000001</v>
      </c>
      <c r="R19" s="277">
        <v>443</v>
      </c>
      <c r="S19" s="282"/>
      <c r="T19" s="282"/>
      <c r="U19" s="282"/>
      <c r="V19" s="282"/>
      <c r="W19" s="279">
        <f t="shared" si="4"/>
        <v>18301.843248000001</v>
      </c>
    </row>
    <row r="20" spans="1:23" s="2" customFormat="1" ht="20.100000000000001" customHeight="1">
      <c r="A20" s="42">
        <f t="shared" si="1"/>
        <v>13</v>
      </c>
      <c r="B20" s="290" t="s">
        <v>2191</v>
      </c>
      <c r="C20" s="290" t="s">
        <v>2192</v>
      </c>
      <c r="D20" s="290" t="s">
        <v>2235</v>
      </c>
      <c r="E20" s="290"/>
      <c r="F20" s="290"/>
      <c r="G20" s="275">
        <v>14307.72</v>
      </c>
      <c r="H20" s="275">
        <f t="shared" si="2"/>
        <v>1094.5405799999999</v>
      </c>
      <c r="I20" s="275">
        <f t="shared" si="3"/>
        <v>2614.0204439999998</v>
      </c>
      <c r="J20" s="275">
        <v>85</v>
      </c>
      <c r="K20" s="275">
        <v>253</v>
      </c>
      <c r="L20" s="275">
        <v>473</v>
      </c>
      <c r="M20" s="275">
        <v>4877</v>
      </c>
      <c r="N20" s="275">
        <v>707</v>
      </c>
      <c r="O20" s="275"/>
      <c r="P20" s="275"/>
      <c r="Q20" s="276">
        <f t="shared" si="0"/>
        <v>24411.281023999996</v>
      </c>
      <c r="R20" s="277">
        <v>443</v>
      </c>
      <c r="S20" s="282"/>
      <c r="T20" s="282"/>
      <c r="U20" s="282"/>
      <c r="V20" s="282"/>
      <c r="W20" s="279">
        <f t="shared" si="4"/>
        <v>23968.281023999996</v>
      </c>
    </row>
    <row r="21" spans="1:23" s="2" customFormat="1" ht="20.100000000000001" customHeight="1">
      <c r="A21" s="42">
        <f t="shared" si="1"/>
        <v>14</v>
      </c>
      <c r="B21" s="289" t="s">
        <v>2193</v>
      </c>
      <c r="C21" s="289" t="s">
        <v>2194</v>
      </c>
      <c r="D21" s="289" t="s">
        <v>2172</v>
      </c>
      <c r="E21" s="289"/>
      <c r="F21" s="289"/>
      <c r="G21" s="227">
        <v>3846.15</v>
      </c>
      <c r="H21" s="275">
        <f t="shared" si="2"/>
        <v>294.23047500000001</v>
      </c>
      <c r="I21" s="275">
        <f t="shared" si="3"/>
        <v>702.69160499999998</v>
      </c>
      <c r="J21" s="275">
        <v>85</v>
      </c>
      <c r="K21" s="275">
        <v>253</v>
      </c>
      <c r="L21" s="275">
        <v>473</v>
      </c>
      <c r="M21" s="275">
        <v>4877</v>
      </c>
      <c r="N21" s="275">
        <v>707</v>
      </c>
      <c r="O21" s="227"/>
      <c r="P21" s="227"/>
      <c r="Q21" s="276">
        <f t="shared" si="0"/>
        <v>11238.07208</v>
      </c>
      <c r="R21" s="277">
        <v>443</v>
      </c>
      <c r="S21" s="282"/>
      <c r="T21" s="282"/>
      <c r="U21" s="282"/>
      <c r="V21" s="282"/>
      <c r="W21" s="279">
        <f t="shared" si="4"/>
        <v>10795.07208</v>
      </c>
    </row>
    <row r="22" spans="1:23" s="2" customFormat="1" ht="20.100000000000001" customHeight="1">
      <c r="A22" s="42">
        <f t="shared" si="1"/>
        <v>15</v>
      </c>
      <c r="B22" s="290" t="s">
        <v>2195</v>
      </c>
      <c r="C22" s="290" t="s">
        <v>1199</v>
      </c>
      <c r="D22" s="290" t="s">
        <v>2172</v>
      </c>
      <c r="E22" s="290"/>
      <c r="F22" s="290"/>
      <c r="G22" s="275">
        <v>29615.38</v>
      </c>
      <c r="H22" s="275">
        <f t="shared" si="2"/>
        <v>2265.5765700000002</v>
      </c>
      <c r="I22" s="275">
        <f t="shared" si="3"/>
        <v>5410.729926</v>
      </c>
      <c r="J22" s="275">
        <v>85</v>
      </c>
      <c r="K22" s="275">
        <v>253</v>
      </c>
      <c r="L22" s="275">
        <v>473</v>
      </c>
      <c r="M22" s="275">
        <v>4877</v>
      </c>
      <c r="N22" s="275">
        <v>707</v>
      </c>
      <c r="O22" s="275"/>
      <c r="P22" s="275"/>
      <c r="Q22" s="276">
        <f t="shared" si="0"/>
        <v>43686.686496000002</v>
      </c>
      <c r="R22" s="277">
        <v>443</v>
      </c>
      <c r="S22" s="282"/>
      <c r="T22" s="282"/>
      <c r="U22" s="282"/>
      <c r="V22" s="282"/>
      <c r="W22" s="279">
        <f t="shared" si="4"/>
        <v>43243.686496000002</v>
      </c>
    </row>
    <row r="23" spans="1:23" s="2" customFormat="1" ht="20.100000000000001" customHeight="1">
      <c r="A23" s="42">
        <f t="shared" si="1"/>
        <v>16</v>
      </c>
      <c r="B23" s="289" t="s">
        <v>2196</v>
      </c>
      <c r="C23" s="289" t="s">
        <v>304</v>
      </c>
      <c r="D23" s="289" t="s">
        <v>2177</v>
      </c>
      <c r="E23" s="289"/>
      <c r="F23" s="289"/>
      <c r="G23" s="227">
        <v>11538.48</v>
      </c>
      <c r="H23" s="275">
        <f t="shared" si="2"/>
        <v>882.69371999999998</v>
      </c>
      <c r="I23" s="275">
        <f t="shared" si="3"/>
        <v>2108.0802960000001</v>
      </c>
      <c r="J23" s="275">
        <v>85</v>
      </c>
      <c r="K23" s="275">
        <v>253</v>
      </c>
      <c r="L23" s="275">
        <v>473</v>
      </c>
      <c r="M23" s="275">
        <v>4877</v>
      </c>
      <c r="N23" s="275">
        <v>707</v>
      </c>
      <c r="O23" s="227"/>
      <c r="P23" s="227"/>
      <c r="Q23" s="276">
        <f t="shared" si="0"/>
        <v>20924.254015999999</v>
      </c>
      <c r="R23" s="277">
        <v>443</v>
      </c>
      <c r="S23" s="282"/>
      <c r="T23" s="282"/>
      <c r="U23" s="282"/>
      <c r="V23" s="282"/>
      <c r="W23" s="279">
        <f t="shared" si="4"/>
        <v>20481.254015999999</v>
      </c>
    </row>
    <row r="24" spans="1:23" s="2" customFormat="1" ht="20.100000000000001" customHeight="1">
      <c r="A24" s="42">
        <f t="shared" si="1"/>
        <v>17</v>
      </c>
      <c r="B24" s="290" t="s">
        <v>647</v>
      </c>
      <c r="C24" s="290" t="s">
        <v>2230</v>
      </c>
      <c r="D24" s="290" t="s">
        <v>2175</v>
      </c>
      <c r="E24" s="290"/>
      <c r="F24" s="290"/>
      <c r="G24" s="275">
        <v>6381.39</v>
      </c>
      <c r="H24" s="275">
        <f t="shared" si="2"/>
        <v>488.17633499999999</v>
      </c>
      <c r="I24" s="275">
        <f t="shared" si="3"/>
        <v>1165.8799530000001</v>
      </c>
      <c r="J24" s="275">
        <v>85</v>
      </c>
      <c r="K24" s="275">
        <v>253</v>
      </c>
      <c r="L24" s="275">
        <v>473</v>
      </c>
      <c r="M24" s="275">
        <v>4877</v>
      </c>
      <c r="N24" s="275">
        <v>707</v>
      </c>
      <c r="O24" s="275"/>
      <c r="P24" s="275"/>
      <c r="Q24" s="276">
        <f t="shared" si="0"/>
        <v>14430.446288000001</v>
      </c>
      <c r="R24" s="277">
        <v>443</v>
      </c>
      <c r="S24" s="282"/>
      <c r="T24" s="282"/>
      <c r="U24" s="282"/>
      <c r="V24" s="282"/>
      <c r="W24" s="279">
        <f t="shared" si="4"/>
        <v>13987.446288000001</v>
      </c>
    </row>
    <row r="25" spans="1:23" s="2" customFormat="1" ht="20.100000000000001" customHeight="1">
      <c r="A25" s="42">
        <f t="shared" si="1"/>
        <v>18</v>
      </c>
      <c r="B25" s="289" t="s">
        <v>2231</v>
      </c>
      <c r="C25" s="289" t="s">
        <v>2232</v>
      </c>
      <c r="D25" s="289" t="s">
        <v>2175</v>
      </c>
      <c r="E25" s="289"/>
      <c r="F25" s="289"/>
      <c r="G25" s="227">
        <v>7949.19</v>
      </c>
      <c r="H25" s="275">
        <f t="shared" si="2"/>
        <v>608.11303499999997</v>
      </c>
      <c r="I25" s="275">
        <f t="shared" si="3"/>
        <v>1452.3170129999999</v>
      </c>
      <c r="J25" s="275">
        <v>85</v>
      </c>
      <c r="K25" s="275">
        <v>253</v>
      </c>
      <c r="L25" s="275">
        <v>473</v>
      </c>
      <c r="M25" s="275">
        <v>4877</v>
      </c>
      <c r="N25" s="275">
        <v>707</v>
      </c>
      <c r="O25" s="227"/>
      <c r="P25" s="227"/>
      <c r="Q25" s="276">
        <f t="shared" si="0"/>
        <v>16404.620047999997</v>
      </c>
      <c r="R25" s="277">
        <v>443</v>
      </c>
      <c r="S25" s="282"/>
      <c r="T25" s="282"/>
      <c r="U25" s="282"/>
      <c r="V25" s="282"/>
      <c r="W25" s="279">
        <f t="shared" si="4"/>
        <v>15961.620047999997</v>
      </c>
    </row>
    <row r="26" spans="1:23" s="2" customFormat="1" ht="20.100000000000001" customHeight="1">
      <c r="A26" s="42">
        <f t="shared" si="1"/>
        <v>19</v>
      </c>
      <c r="B26" s="290" t="s">
        <v>2233</v>
      </c>
      <c r="C26" s="290" t="s">
        <v>2234</v>
      </c>
      <c r="D26" s="290" t="s">
        <v>2235</v>
      </c>
      <c r="E26" s="290"/>
      <c r="F26" s="290"/>
      <c r="G26" s="275">
        <v>5921.37</v>
      </c>
      <c r="H26" s="275">
        <f t="shared" si="2"/>
        <v>452.98480499999999</v>
      </c>
      <c r="I26" s="275">
        <f t="shared" si="3"/>
        <v>1081.8342990000001</v>
      </c>
      <c r="J26" s="275">
        <v>85</v>
      </c>
      <c r="K26" s="275">
        <v>253</v>
      </c>
      <c r="L26" s="275">
        <v>473</v>
      </c>
      <c r="M26" s="275">
        <v>4877</v>
      </c>
      <c r="N26" s="275">
        <v>707</v>
      </c>
      <c r="O26" s="275"/>
      <c r="P26" s="275"/>
      <c r="Q26" s="276">
        <f t="shared" si="0"/>
        <v>13851.189104000001</v>
      </c>
      <c r="R26" s="277">
        <v>443</v>
      </c>
      <c r="S26" s="282"/>
      <c r="T26" s="282"/>
      <c r="U26" s="282"/>
      <c r="V26" s="282"/>
      <c r="W26" s="279">
        <f t="shared" si="4"/>
        <v>13408.189104000001</v>
      </c>
    </row>
    <row r="27" spans="1:23" s="2" customFormat="1" ht="20.100000000000001" customHeight="1">
      <c r="A27" s="42">
        <f t="shared" si="1"/>
        <v>20</v>
      </c>
      <c r="B27" s="289" t="s">
        <v>2236</v>
      </c>
      <c r="C27" s="289" t="s">
        <v>1429</v>
      </c>
      <c r="D27" s="290" t="s">
        <v>2235</v>
      </c>
      <c r="E27" s="289"/>
      <c r="F27" s="289"/>
      <c r="G27" s="227">
        <v>5488.63</v>
      </c>
      <c r="H27" s="275">
        <f t="shared" si="2"/>
        <v>419.88019500000001</v>
      </c>
      <c r="I27" s="275">
        <f t="shared" si="3"/>
        <v>1002.772701</v>
      </c>
      <c r="J27" s="275">
        <v>85</v>
      </c>
      <c r="K27" s="275">
        <v>253</v>
      </c>
      <c r="L27" s="275">
        <v>473</v>
      </c>
      <c r="M27" s="275">
        <v>4877</v>
      </c>
      <c r="N27" s="275">
        <v>707</v>
      </c>
      <c r="O27" s="227"/>
      <c r="P27" s="227"/>
      <c r="Q27" s="276">
        <f t="shared" si="0"/>
        <v>13306.282896000001</v>
      </c>
      <c r="R27" s="277">
        <v>443</v>
      </c>
      <c r="S27" s="282"/>
      <c r="T27" s="282"/>
      <c r="U27" s="282"/>
      <c r="V27" s="282"/>
      <c r="W27" s="279">
        <f t="shared" si="4"/>
        <v>12863.282896000001</v>
      </c>
    </row>
    <row r="28" spans="1:23" s="2" customFormat="1" ht="20.100000000000001" customHeight="1">
      <c r="A28" s="42">
        <f t="shared" si="1"/>
        <v>21</v>
      </c>
      <c r="B28" s="290" t="s">
        <v>2237</v>
      </c>
      <c r="C28" s="290" t="s">
        <v>2238</v>
      </c>
      <c r="D28" s="290" t="s">
        <v>2235</v>
      </c>
      <c r="E28" s="290"/>
      <c r="F28" s="290"/>
      <c r="G28" s="275">
        <v>5303.38</v>
      </c>
      <c r="H28" s="275">
        <f t="shared" si="2"/>
        <v>405.70857000000001</v>
      </c>
      <c r="I28" s="275">
        <f t="shared" si="3"/>
        <v>968.92752600000006</v>
      </c>
      <c r="J28" s="275">
        <v>85</v>
      </c>
      <c r="K28" s="275">
        <v>253</v>
      </c>
      <c r="L28" s="275">
        <v>473</v>
      </c>
      <c r="M28" s="275">
        <v>4877</v>
      </c>
      <c r="N28" s="275">
        <v>707</v>
      </c>
      <c r="O28" s="275"/>
      <c r="P28" s="275"/>
      <c r="Q28" s="276">
        <f t="shared" si="0"/>
        <v>13073.016095999999</v>
      </c>
      <c r="R28" s="277">
        <v>443</v>
      </c>
      <c r="S28" s="282"/>
      <c r="T28" s="282"/>
      <c r="U28" s="282"/>
      <c r="V28" s="282"/>
      <c r="W28" s="279">
        <f t="shared" si="4"/>
        <v>12630.016095999999</v>
      </c>
    </row>
    <row r="29" spans="1:23" s="2" customFormat="1" ht="20.100000000000001" customHeight="1">
      <c r="A29" s="42">
        <f t="shared" si="1"/>
        <v>22</v>
      </c>
      <c r="B29" s="289" t="s">
        <v>2239</v>
      </c>
      <c r="C29" s="289" t="s">
        <v>2240</v>
      </c>
      <c r="D29" s="290" t="s">
        <v>2235</v>
      </c>
      <c r="E29" s="289"/>
      <c r="F29" s="289"/>
      <c r="G29" s="227">
        <v>4806.25</v>
      </c>
      <c r="H29" s="275">
        <f t="shared" si="2"/>
        <v>367.67812499999997</v>
      </c>
      <c r="I29" s="275">
        <f t="shared" si="3"/>
        <v>878.10187499999995</v>
      </c>
      <c r="J29" s="275">
        <v>85</v>
      </c>
      <c r="K29" s="275">
        <v>253</v>
      </c>
      <c r="L29" s="275">
        <v>473</v>
      </c>
      <c r="M29" s="275">
        <v>4877</v>
      </c>
      <c r="N29" s="275">
        <v>707</v>
      </c>
      <c r="O29" s="227"/>
      <c r="P29" s="227"/>
      <c r="Q29" s="276">
        <f t="shared" si="0"/>
        <v>12447.03</v>
      </c>
      <c r="R29" s="277">
        <v>443</v>
      </c>
      <c r="S29" s="282"/>
      <c r="T29" s="282"/>
      <c r="U29" s="282"/>
      <c r="V29" s="282"/>
      <c r="W29" s="279">
        <f t="shared" si="4"/>
        <v>12004.03</v>
      </c>
    </row>
    <row r="30" spans="1:23" s="2" customFormat="1" ht="20.100000000000001" customHeight="1">
      <c r="A30" s="42">
        <f t="shared" si="1"/>
        <v>23</v>
      </c>
      <c r="B30" s="290" t="s">
        <v>2241</v>
      </c>
      <c r="C30" s="290" t="s">
        <v>317</v>
      </c>
      <c r="D30" s="290" t="s">
        <v>2235</v>
      </c>
      <c r="E30" s="290"/>
      <c r="F30" s="290"/>
      <c r="G30" s="275">
        <v>10384.620000000001</v>
      </c>
      <c r="H30" s="275">
        <f t="shared" si="2"/>
        <v>794.42343000000005</v>
      </c>
      <c r="I30" s="275">
        <f t="shared" si="3"/>
        <v>1897.2700740000002</v>
      </c>
      <c r="J30" s="275">
        <v>85</v>
      </c>
      <c r="K30" s="275">
        <v>253</v>
      </c>
      <c r="L30" s="275">
        <v>473</v>
      </c>
      <c r="M30" s="275">
        <v>4877</v>
      </c>
      <c r="N30" s="275">
        <v>707</v>
      </c>
      <c r="O30" s="275"/>
      <c r="P30" s="275"/>
      <c r="Q30" s="276">
        <f t="shared" si="0"/>
        <v>19471.313504000002</v>
      </c>
      <c r="R30" s="277">
        <v>443</v>
      </c>
      <c r="S30" s="282"/>
      <c r="T30" s="282"/>
      <c r="U30" s="282"/>
      <c r="V30" s="282"/>
      <c r="W30" s="279">
        <f t="shared" si="4"/>
        <v>19028.313504000002</v>
      </c>
    </row>
    <row r="31" spans="1:23" s="2" customFormat="1" ht="20.100000000000001" customHeight="1">
      <c r="A31" s="42">
        <f t="shared" si="1"/>
        <v>24</v>
      </c>
      <c r="B31" s="289" t="s">
        <v>2242</v>
      </c>
      <c r="C31" s="289" t="s">
        <v>1955</v>
      </c>
      <c r="D31" s="290" t="s">
        <v>2235</v>
      </c>
      <c r="E31" s="289"/>
      <c r="F31" s="289"/>
      <c r="G31" s="275">
        <v>5443.83</v>
      </c>
      <c r="H31" s="275">
        <f t="shared" si="2"/>
        <v>416.45299499999999</v>
      </c>
      <c r="I31" s="275">
        <f t="shared" si="3"/>
        <v>994.58774099999994</v>
      </c>
      <c r="J31" s="275">
        <v>85</v>
      </c>
      <c r="K31" s="275">
        <v>253</v>
      </c>
      <c r="L31" s="275">
        <v>473</v>
      </c>
      <c r="M31" s="275">
        <v>4877</v>
      </c>
      <c r="N31" s="275">
        <v>707</v>
      </c>
      <c r="O31" s="275"/>
      <c r="P31" s="275"/>
      <c r="Q31" s="276">
        <f t="shared" si="0"/>
        <v>13249.870736000001</v>
      </c>
      <c r="R31" s="277">
        <v>443</v>
      </c>
      <c r="S31" s="282"/>
      <c r="T31" s="282"/>
      <c r="U31" s="282"/>
      <c r="V31" s="282"/>
      <c r="W31" s="279">
        <f t="shared" si="4"/>
        <v>12806.870736000001</v>
      </c>
    </row>
    <row r="32" spans="1:23" s="2" customFormat="1" ht="20.100000000000001" customHeight="1">
      <c r="A32" s="42">
        <f t="shared" si="1"/>
        <v>25</v>
      </c>
      <c r="B32" s="290" t="s">
        <v>2243</v>
      </c>
      <c r="C32" s="290" t="s">
        <v>693</v>
      </c>
      <c r="D32" s="290" t="s">
        <v>2235</v>
      </c>
      <c r="E32" s="290"/>
      <c r="F32" s="290"/>
      <c r="G32" s="275">
        <v>4643.6400000000003</v>
      </c>
      <c r="H32" s="275">
        <f t="shared" si="2"/>
        <v>355.23846000000003</v>
      </c>
      <c r="I32" s="275">
        <f t="shared" si="3"/>
        <v>848.39302800000007</v>
      </c>
      <c r="J32" s="275">
        <v>85</v>
      </c>
      <c r="K32" s="275">
        <v>253</v>
      </c>
      <c r="L32" s="275">
        <v>473</v>
      </c>
      <c r="M32" s="275">
        <v>4877</v>
      </c>
      <c r="N32" s="275">
        <v>707</v>
      </c>
      <c r="O32" s="275"/>
      <c r="P32" s="275"/>
      <c r="Q32" s="276">
        <f t="shared" si="0"/>
        <v>12242.271488</v>
      </c>
      <c r="R32" s="277">
        <v>443</v>
      </c>
      <c r="S32" s="282"/>
      <c r="T32" s="282"/>
      <c r="U32" s="282"/>
      <c r="V32" s="282"/>
      <c r="W32" s="279">
        <f t="shared" si="4"/>
        <v>11799.271488</v>
      </c>
    </row>
    <row r="33" spans="1:23" s="2" customFormat="1" ht="20.100000000000001" customHeight="1">
      <c r="A33" s="42">
        <f t="shared" si="1"/>
        <v>26</v>
      </c>
      <c r="B33" s="289" t="s">
        <v>2244</v>
      </c>
      <c r="C33" s="289" t="s">
        <v>512</v>
      </c>
      <c r="D33" s="290" t="s">
        <v>2235</v>
      </c>
      <c r="E33" s="289"/>
      <c r="F33" s="289"/>
      <c r="G33" s="227">
        <v>2330.4499999999998</v>
      </c>
      <c r="H33" s="275">
        <f t="shared" si="2"/>
        <v>178.27942499999997</v>
      </c>
      <c r="I33" s="275">
        <f t="shared" si="3"/>
        <v>425.77321499999999</v>
      </c>
      <c r="J33" s="275">
        <v>85</v>
      </c>
      <c r="K33" s="275">
        <v>253</v>
      </c>
      <c r="L33" s="275">
        <v>473</v>
      </c>
      <c r="M33" s="275">
        <v>4877</v>
      </c>
      <c r="N33" s="275">
        <v>707</v>
      </c>
      <c r="O33" s="227"/>
      <c r="P33" s="227"/>
      <c r="Q33" s="276">
        <f t="shared" si="0"/>
        <v>9329.5026400000006</v>
      </c>
      <c r="R33" s="277">
        <v>443</v>
      </c>
      <c r="S33" s="282"/>
      <c r="T33" s="282"/>
      <c r="U33" s="282"/>
      <c r="V33" s="282"/>
      <c r="W33" s="279">
        <f t="shared" si="4"/>
        <v>8886.5026400000006</v>
      </c>
    </row>
    <row r="34" spans="1:23" s="2" customFormat="1" ht="20.100000000000001" customHeight="1">
      <c r="A34" s="42">
        <f t="shared" si="1"/>
        <v>27</v>
      </c>
      <c r="B34" s="290" t="s">
        <v>1644</v>
      </c>
      <c r="C34" s="290" t="s">
        <v>813</v>
      </c>
      <c r="D34" s="290" t="s">
        <v>2235</v>
      </c>
      <c r="E34" s="290"/>
      <c r="F34" s="290"/>
      <c r="G34" s="275">
        <v>5935.5</v>
      </c>
      <c r="H34" s="275">
        <f t="shared" si="2"/>
        <v>454.06574999999998</v>
      </c>
      <c r="I34" s="275">
        <f t="shared" si="3"/>
        <v>1084.4158500000001</v>
      </c>
      <c r="J34" s="275">
        <v>85</v>
      </c>
      <c r="K34" s="275">
        <v>253</v>
      </c>
      <c r="L34" s="275">
        <v>473</v>
      </c>
      <c r="M34" s="275">
        <v>4877</v>
      </c>
      <c r="N34" s="275">
        <v>707</v>
      </c>
      <c r="O34" s="275"/>
      <c r="P34" s="275"/>
      <c r="Q34" s="276">
        <f t="shared" si="0"/>
        <v>13868.981599999999</v>
      </c>
      <c r="R34" s="277">
        <v>443</v>
      </c>
      <c r="S34" s="282"/>
      <c r="T34" s="282"/>
      <c r="U34" s="282"/>
      <c r="V34" s="282"/>
      <c r="W34" s="279">
        <f t="shared" si="4"/>
        <v>13425.981599999999</v>
      </c>
    </row>
    <row r="35" spans="1:23" s="2" customFormat="1" ht="20.100000000000001" customHeight="1">
      <c r="A35" s="42">
        <f t="shared" si="1"/>
        <v>28</v>
      </c>
      <c r="B35" s="289" t="s">
        <v>2245</v>
      </c>
      <c r="C35" s="289" t="s">
        <v>343</v>
      </c>
      <c r="D35" s="290" t="s">
        <v>2235</v>
      </c>
      <c r="E35" s="289"/>
      <c r="F35" s="289"/>
      <c r="G35" s="227">
        <v>6132.39</v>
      </c>
      <c r="H35" s="275">
        <f t="shared" si="2"/>
        <v>469.127835</v>
      </c>
      <c r="I35" s="275">
        <f t="shared" si="3"/>
        <v>1120.387653</v>
      </c>
      <c r="J35" s="275">
        <v>85</v>
      </c>
      <c r="K35" s="275">
        <v>253</v>
      </c>
      <c r="L35" s="275">
        <v>473</v>
      </c>
      <c r="M35" s="275">
        <v>4877</v>
      </c>
      <c r="N35" s="275">
        <v>707</v>
      </c>
      <c r="O35" s="227"/>
      <c r="P35" s="227"/>
      <c r="Q35" s="276">
        <f t="shared" si="0"/>
        <v>14116.905488</v>
      </c>
      <c r="R35" s="277">
        <v>443</v>
      </c>
      <c r="S35" s="282"/>
      <c r="T35" s="282"/>
      <c r="U35" s="282"/>
      <c r="V35" s="282"/>
      <c r="W35" s="279">
        <f t="shared" si="4"/>
        <v>13673.905488</v>
      </c>
    </row>
    <row r="36" spans="1:23" s="2" customFormat="1" ht="20.100000000000001" customHeight="1">
      <c r="A36" s="42">
        <f t="shared" si="1"/>
        <v>29</v>
      </c>
      <c r="B36" s="290" t="s">
        <v>2246</v>
      </c>
      <c r="C36" s="290" t="s">
        <v>492</v>
      </c>
      <c r="D36" s="290" t="s">
        <v>2235</v>
      </c>
      <c r="E36" s="290"/>
      <c r="F36" s="290"/>
      <c r="G36" s="275">
        <v>6987.21</v>
      </c>
      <c r="H36" s="275">
        <f t="shared" si="2"/>
        <v>534.52156500000001</v>
      </c>
      <c r="I36" s="275">
        <f t="shared" si="3"/>
        <v>1276.563267</v>
      </c>
      <c r="J36" s="275">
        <v>85</v>
      </c>
      <c r="K36" s="275">
        <v>253</v>
      </c>
      <c r="L36" s="275">
        <v>473</v>
      </c>
      <c r="M36" s="275">
        <v>4877</v>
      </c>
      <c r="N36" s="275">
        <v>707</v>
      </c>
      <c r="O36" s="275"/>
      <c r="P36" s="275"/>
      <c r="Q36" s="276">
        <f t="shared" si="0"/>
        <v>15193.294832</v>
      </c>
      <c r="R36" s="277">
        <v>443</v>
      </c>
      <c r="S36" s="282"/>
      <c r="T36" s="282"/>
      <c r="U36" s="282"/>
      <c r="V36" s="282"/>
      <c r="W36" s="279">
        <f t="shared" si="4"/>
        <v>14750.294832</v>
      </c>
    </row>
    <row r="37" spans="1:23" s="2" customFormat="1" ht="20.100000000000001" customHeight="1">
      <c r="A37" s="42">
        <f t="shared" si="1"/>
        <v>30</v>
      </c>
      <c r="B37" s="289" t="s">
        <v>2247</v>
      </c>
      <c r="C37" s="289" t="s">
        <v>2248</v>
      </c>
      <c r="D37" s="290" t="s">
        <v>2235</v>
      </c>
      <c r="E37" s="289"/>
      <c r="F37" s="289"/>
      <c r="G37" s="227">
        <v>7075.04</v>
      </c>
      <c r="H37" s="275">
        <f t="shared" si="2"/>
        <v>541.24055999999996</v>
      </c>
      <c r="I37" s="275">
        <f t="shared" si="3"/>
        <v>1292.6098079999999</v>
      </c>
      <c r="J37" s="275">
        <v>85</v>
      </c>
      <c r="K37" s="275">
        <v>253</v>
      </c>
      <c r="L37" s="275">
        <v>473</v>
      </c>
      <c r="M37" s="275">
        <v>4877</v>
      </c>
      <c r="N37" s="275">
        <v>707</v>
      </c>
      <c r="O37" s="227"/>
      <c r="P37" s="227"/>
      <c r="Q37" s="276">
        <f t="shared" si="0"/>
        <v>15303.890368</v>
      </c>
      <c r="R37" s="277">
        <v>443</v>
      </c>
      <c r="S37" s="282"/>
      <c r="T37" s="282"/>
      <c r="U37" s="282"/>
      <c r="V37" s="282"/>
      <c r="W37" s="279">
        <f t="shared" si="4"/>
        <v>14860.890368</v>
      </c>
    </row>
    <row r="38" spans="1:23" s="2" customFormat="1" ht="20.100000000000001" customHeight="1">
      <c r="A38" s="42">
        <f t="shared" si="1"/>
        <v>31</v>
      </c>
      <c r="B38" s="290" t="s">
        <v>645</v>
      </c>
      <c r="C38" s="290" t="s">
        <v>2249</v>
      </c>
      <c r="D38" s="290" t="s">
        <v>2252</v>
      </c>
      <c r="E38" s="290"/>
      <c r="F38" s="290"/>
      <c r="G38" s="275">
        <v>12507.72</v>
      </c>
      <c r="H38" s="275">
        <f t="shared" si="2"/>
        <v>956.84057999999993</v>
      </c>
      <c r="I38" s="275">
        <f t="shared" si="3"/>
        <v>2285.1604440000001</v>
      </c>
      <c r="J38" s="275">
        <v>85</v>
      </c>
      <c r="K38" s="275">
        <v>253</v>
      </c>
      <c r="L38" s="275">
        <v>473</v>
      </c>
      <c r="M38" s="275">
        <v>4877</v>
      </c>
      <c r="N38" s="275">
        <v>707</v>
      </c>
      <c r="O38" s="275"/>
      <c r="P38" s="275"/>
      <c r="Q38" s="276">
        <f t="shared" si="0"/>
        <v>22144.721023999999</v>
      </c>
      <c r="R38" s="277">
        <v>443</v>
      </c>
      <c r="S38" s="282"/>
      <c r="T38" s="282"/>
      <c r="U38" s="282"/>
      <c r="V38" s="282"/>
      <c r="W38" s="279">
        <f t="shared" si="4"/>
        <v>21701.721023999999</v>
      </c>
    </row>
    <row r="39" spans="1:23" s="2" customFormat="1" ht="20.100000000000001" customHeight="1">
      <c r="A39" s="42">
        <f t="shared" si="1"/>
        <v>32</v>
      </c>
      <c r="B39" s="289" t="s">
        <v>2250</v>
      </c>
      <c r="C39" s="289" t="s">
        <v>2251</v>
      </c>
      <c r="D39" s="289" t="s">
        <v>2252</v>
      </c>
      <c r="E39" s="289"/>
      <c r="F39" s="289"/>
      <c r="G39" s="227">
        <v>8307.7199999999993</v>
      </c>
      <c r="H39" s="275">
        <f t="shared" si="2"/>
        <v>635.54057999999998</v>
      </c>
      <c r="I39" s="275">
        <f t="shared" si="3"/>
        <v>1517.820444</v>
      </c>
      <c r="J39" s="275">
        <v>85</v>
      </c>
      <c r="K39" s="275">
        <v>253</v>
      </c>
      <c r="L39" s="275">
        <v>473</v>
      </c>
      <c r="M39" s="275">
        <v>4877</v>
      </c>
      <c r="N39" s="275">
        <v>707</v>
      </c>
      <c r="O39" s="227"/>
      <c r="P39" s="227"/>
      <c r="Q39" s="276">
        <f t="shared" si="0"/>
        <v>16856.081023999999</v>
      </c>
      <c r="R39" s="277">
        <v>443</v>
      </c>
      <c r="S39" s="282"/>
      <c r="T39" s="282"/>
      <c r="U39" s="282"/>
      <c r="V39" s="282"/>
      <c r="W39" s="279">
        <f t="shared" si="4"/>
        <v>16413.081023999999</v>
      </c>
    </row>
    <row r="40" spans="1:23" s="2" customFormat="1" ht="20.100000000000001" customHeight="1">
      <c r="A40" s="42">
        <f t="shared" si="1"/>
        <v>33</v>
      </c>
      <c r="B40" s="290" t="s">
        <v>431</v>
      </c>
      <c r="C40" s="290" t="s">
        <v>651</v>
      </c>
      <c r="D40" s="290" t="s">
        <v>2177</v>
      </c>
      <c r="E40" s="290"/>
      <c r="F40" s="290"/>
      <c r="G40" s="275">
        <v>7026.61</v>
      </c>
      <c r="H40" s="275">
        <f t="shared" si="2"/>
        <v>537.53566499999999</v>
      </c>
      <c r="I40" s="275">
        <f t="shared" si="3"/>
        <v>1283.761647</v>
      </c>
      <c r="J40" s="275">
        <v>85</v>
      </c>
      <c r="K40" s="275">
        <v>253</v>
      </c>
      <c r="L40" s="275">
        <v>473</v>
      </c>
      <c r="M40" s="275">
        <v>4877</v>
      </c>
      <c r="N40" s="275">
        <v>707</v>
      </c>
      <c r="O40" s="275"/>
      <c r="P40" s="275"/>
      <c r="Q40" s="276">
        <f t="shared" si="0"/>
        <v>15242.907311999999</v>
      </c>
      <c r="R40" s="277">
        <v>443</v>
      </c>
      <c r="S40" s="282"/>
      <c r="T40" s="282"/>
      <c r="U40" s="282"/>
      <c r="V40" s="282"/>
      <c r="W40" s="279">
        <f t="shared" si="4"/>
        <v>14799.907311999999</v>
      </c>
    </row>
    <row r="41" spans="1:23" s="2" customFormat="1" ht="20.100000000000001" customHeight="1">
      <c r="A41" s="42">
        <f t="shared" si="1"/>
        <v>34</v>
      </c>
      <c r="B41" s="290" t="s">
        <v>2253</v>
      </c>
      <c r="C41" s="290" t="s">
        <v>2254</v>
      </c>
      <c r="D41" s="290" t="s">
        <v>2177</v>
      </c>
      <c r="E41" s="290"/>
      <c r="F41" s="290"/>
      <c r="G41" s="275">
        <v>10450</v>
      </c>
      <c r="H41" s="275">
        <f t="shared" si="2"/>
        <v>799.42499999999995</v>
      </c>
      <c r="I41" s="275">
        <f t="shared" si="3"/>
        <v>1909.2149999999999</v>
      </c>
      <c r="J41" s="275">
        <v>85</v>
      </c>
      <c r="K41" s="275">
        <v>253</v>
      </c>
      <c r="L41" s="275">
        <v>473</v>
      </c>
      <c r="M41" s="275">
        <v>4877</v>
      </c>
      <c r="N41" s="275">
        <v>707</v>
      </c>
      <c r="O41" s="275"/>
      <c r="P41" s="275"/>
      <c r="Q41" s="276">
        <f t="shared" si="0"/>
        <v>19553.64</v>
      </c>
      <c r="R41" s="277">
        <v>443</v>
      </c>
      <c r="S41" s="282"/>
      <c r="T41" s="282"/>
      <c r="U41" s="282"/>
      <c r="V41" s="282"/>
      <c r="W41" s="279">
        <f t="shared" si="4"/>
        <v>19110.64</v>
      </c>
    </row>
    <row r="42" spans="1:23" s="2" customFormat="1" ht="20.100000000000001" customHeight="1">
      <c r="A42" s="42">
        <f t="shared" si="1"/>
        <v>35</v>
      </c>
      <c r="B42" s="290" t="s">
        <v>2176</v>
      </c>
      <c r="C42" s="290" t="s">
        <v>304</v>
      </c>
      <c r="D42" s="290" t="s">
        <v>2177</v>
      </c>
      <c r="E42" s="290"/>
      <c r="F42" s="290"/>
      <c r="G42" s="275">
        <v>5213.6099999999997</v>
      </c>
      <c r="H42" s="275">
        <f t="shared" si="2"/>
        <v>398.84116499999999</v>
      </c>
      <c r="I42" s="275">
        <f t="shared" si="3"/>
        <v>952.52654699999994</v>
      </c>
      <c r="J42" s="275">
        <v>85</v>
      </c>
      <c r="K42" s="275">
        <v>253</v>
      </c>
      <c r="L42" s="275">
        <v>473</v>
      </c>
      <c r="M42" s="275">
        <v>4877</v>
      </c>
      <c r="N42" s="275">
        <v>707</v>
      </c>
      <c r="O42" s="275"/>
      <c r="P42" s="275"/>
      <c r="Q42" s="276">
        <f t="shared" si="0"/>
        <v>12959.977712</v>
      </c>
      <c r="R42" s="277">
        <v>443</v>
      </c>
      <c r="S42" s="282"/>
      <c r="T42" s="282"/>
      <c r="U42" s="282"/>
      <c r="V42" s="282"/>
      <c r="W42" s="279">
        <f t="shared" si="4"/>
        <v>12516.977712</v>
      </c>
    </row>
    <row r="43" spans="1:23" s="2" customFormat="1" ht="20.100000000000001" customHeight="1">
      <c r="A43" s="42">
        <f t="shared" si="1"/>
        <v>36</v>
      </c>
      <c r="B43" s="290" t="s">
        <v>2255</v>
      </c>
      <c r="C43" s="290" t="s">
        <v>2256</v>
      </c>
      <c r="D43" s="290" t="s">
        <v>2177</v>
      </c>
      <c r="E43" s="290"/>
      <c r="F43" s="290"/>
      <c r="G43" s="275">
        <v>6759</v>
      </c>
      <c r="H43" s="275">
        <f t="shared" si="2"/>
        <v>517.06349999999998</v>
      </c>
      <c r="I43" s="275">
        <f t="shared" si="3"/>
        <v>1234.8693000000001</v>
      </c>
      <c r="J43" s="275">
        <v>85</v>
      </c>
      <c r="K43" s="275">
        <v>253</v>
      </c>
      <c r="L43" s="275">
        <v>473</v>
      </c>
      <c r="M43" s="275">
        <v>4877</v>
      </c>
      <c r="N43" s="275">
        <v>707</v>
      </c>
      <c r="O43" s="275"/>
      <c r="P43" s="275"/>
      <c r="Q43" s="276">
        <f t="shared" si="0"/>
        <v>14905.9328</v>
      </c>
      <c r="R43" s="277">
        <v>443</v>
      </c>
      <c r="S43" s="282"/>
      <c r="T43" s="282"/>
      <c r="U43" s="282"/>
      <c r="V43" s="282"/>
      <c r="W43" s="279">
        <f t="shared" si="4"/>
        <v>14462.9328</v>
      </c>
    </row>
    <row r="44" spans="1:23" s="2" customFormat="1" ht="20.100000000000001" customHeight="1">
      <c r="A44" s="42">
        <f t="shared" si="1"/>
        <v>37</v>
      </c>
      <c r="B44" s="290" t="s">
        <v>1776</v>
      </c>
      <c r="C44" s="290" t="s">
        <v>2257</v>
      </c>
      <c r="D44" s="290" t="s">
        <v>2177</v>
      </c>
      <c r="E44" s="290"/>
      <c r="F44" s="290"/>
      <c r="G44" s="275">
        <v>4753.1400000000003</v>
      </c>
      <c r="H44" s="275">
        <f t="shared" si="2"/>
        <v>363.61520999999999</v>
      </c>
      <c r="I44" s="275">
        <f t="shared" si="3"/>
        <v>868.39867800000002</v>
      </c>
      <c r="J44" s="275">
        <v>85</v>
      </c>
      <c r="K44" s="275">
        <v>253</v>
      </c>
      <c r="L44" s="275">
        <v>473</v>
      </c>
      <c r="M44" s="275">
        <v>4877</v>
      </c>
      <c r="N44" s="275">
        <v>707</v>
      </c>
      <c r="O44" s="275"/>
      <c r="P44" s="275"/>
      <c r="Q44" s="276">
        <f t="shared" si="0"/>
        <v>12380.153888000001</v>
      </c>
      <c r="R44" s="277">
        <v>443</v>
      </c>
      <c r="S44" s="282"/>
      <c r="T44" s="282"/>
      <c r="U44" s="282"/>
      <c r="V44" s="282"/>
      <c r="W44" s="279">
        <f t="shared" si="4"/>
        <v>11937.153888000001</v>
      </c>
    </row>
    <row r="45" spans="1:23" s="2" customFormat="1" ht="20.100000000000001" customHeight="1">
      <c r="A45" s="42">
        <f t="shared" si="1"/>
        <v>38</v>
      </c>
      <c r="B45" s="290" t="s">
        <v>2258</v>
      </c>
      <c r="C45" s="290" t="s">
        <v>974</v>
      </c>
      <c r="D45" s="290" t="s">
        <v>2177</v>
      </c>
      <c r="E45" s="290"/>
      <c r="F45" s="290"/>
      <c r="G45" s="275">
        <v>5560.52</v>
      </c>
      <c r="H45" s="275">
        <f t="shared" si="2"/>
        <v>425.37978000000004</v>
      </c>
      <c r="I45" s="275">
        <f t="shared" si="3"/>
        <v>1015.9070040000001</v>
      </c>
      <c r="J45" s="275">
        <v>85</v>
      </c>
      <c r="K45" s="275">
        <v>253</v>
      </c>
      <c r="L45" s="275">
        <v>473</v>
      </c>
      <c r="M45" s="275">
        <v>4877</v>
      </c>
      <c r="N45" s="275">
        <v>707</v>
      </c>
      <c r="O45" s="275"/>
      <c r="P45" s="275"/>
      <c r="Q45" s="276">
        <f t="shared" si="0"/>
        <v>13396.806784</v>
      </c>
      <c r="R45" s="277">
        <v>443</v>
      </c>
      <c r="S45" s="282"/>
      <c r="T45" s="282"/>
      <c r="U45" s="282"/>
      <c r="V45" s="282"/>
      <c r="W45" s="279">
        <f t="shared" si="4"/>
        <v>12953.806784</v>
      </c>
    </row>
    <row r="46" spans="1:23" s="2" customFormat="1" ht="20.100000000000001" customHeight="1">
      <c r="A46" s="42">
        <f t="shared" si="1"/>
        <v>39</v>
      </c>
      <c r="B46" s="290" t="s">
        <v>2259</v>
      </c>
      <c r="C46" s="290" t="s">
        <v>501</v>
      </c>
      <c r="D46" s="290" t="s">
        <v>2174</v>
      </c>
      <c r="E46" s="290"/>
      <c r="F46" s="290"/>
      <c r="G46" s="275">
        <v>4975</v>
      </c>
      <c r="H46" s="275">
        <f t="shared" si="2"/>
        <v>380.58749999999998</v>
      </c>
      <c r="I46" s="275">
        <f t="shared" si="3"/>
        <v>908.9325</v>
      </c>
      <c r="J46" s="275">
        <v>85</v>
      </c>
      <c r="K46" s="275">
        <v>253</v>
      </c>
      <c r="L46" s="275">
        <v>473</v>
      </c>
      <c r="M46" s="275">
        <v>4877</v>
      </c>
      <c r="N46" s="275">
        <v>707</v>
      </c>
      <c r="O46" s="275"/>
      <c r="P46" s="275"/>
      <c r="Q46" s="276">
        <f t="shared" si="0"/>
        <v>12659.52</v>
      </c>
      <c r="R46" s="277">
        <v>443</v>
      </c>
      <c r="S46" s="282"/>
      <c r="T46" s="282"/>
      <c r="U46" s="282"/>
      <c r="V46" s="282"/>
      <c r="W46" s="279">
        <f t="shared" si="4"/>
        <v>12216.52</v>
      </c>
    </row>
    <row r="47" spans="1:23" s="2" customFormat="1" ht="20.100000000000001" customHeight="1">
      <c r="A47" s="42">
        <f t="shared" si="1"/>
        <v>40</v>
      </c>
      <c r="B47" s="290" t="s">
        <v>1254</v>
      </c>
      <c r="C47" s="290" t="s">
        <v>1598</v>
      </c>
      <c r="D47" s="290" t="s">
        <v>2174</v>
      </c>
      <c r="E47" s="290"/>
      <c r="F47" s="290"/>
      <c r="G47" s="275">
        <v>3060</v>
      </c>
      <c r="H47" s="275">
        <f t="shared" si="2"/>
        <v>234.09</v>
      </c>
      <c r="I47" s="275">
        <f t="shared" si="3"/>
        <v>559.06200000000001</v>
      </c>
      <c r="J47" s="275">
        <v>85</v>
      </c>
      <c r="K47" s="275">
        <v>253</v>
      </c>
      <c r="L47" s="275">
        <v>473</v>
      </c>
      <c r="M47" s="275">
        <v>4877</v>
      </c>
      <c r="N47" s="275">
        <v>707</v>
      </c>
      <c r="O47" s="275"/>
      <c r="P47" s="275"/>
      <c r="Q47" s="276">
        <f t="shared" si="0"/>
        <v>10248.152</v>
      </c>
      <c r="R47" s="277">
        <v>443</v>
      </c>
      <c r="S47" s="282"/>
      <c r="T47" s="282"/>
      <c r="U47" s="282"/>
      <c r="V47" s="282"/>
      <c r="W47" s="279">
        <f t="shared" si="4"/>
        <v>9805.152</v>
      </c>
    </row>
    <row r="48" spans="1:23" s="2" customFormat="1" ht="20.100000000000001" customHeight="1">
      <c r="A48" s="42">
        <f t="shared" si="1"/>
        <v>41</v>
      </c>
      <c r="B48" s="290" t="s">
        <v>1290</v>
      </c>
      <c r="C48" s="290" t="s">
        <v>528</v>
      </c>
      <c r="D48" s="290" t="s">
        <v>2174</v>
      </c>
      <c r="E48" s="290"/>
      <c r="F48" s="290"/>
      <c r="G48" s="275">
        <v>4564.8</v>
      </c>
      <c r="H48" s="275">
        <f t="shared" si="2"/>
        <v>349.2072</v>
      </c>
      <c r="I48" s="275">
        <f t="shared" si="3"/>
        <v>833.98896000000002</v>
      </c>
      <c r="J48" s="275">
        <v>85</v>
      </c>
      <c r="K48" s="275">
        <v>253</v>
      </c>
      <c r="L48" s="275">
        <v>473</v>
      </c>
      <c r="M48" s="275">
        <v>4877</v>
      </c>
      <c r="N48" s="275">
        <v>707</v>
      </c>
      <c r="O48" s="275"/>
      <c r="P48" s="275"/>
      <c r="Q48" s="276">
        <f t="shared" si="0"/>
        <v>12142.996159999999</v>
      </c>
      <c r="R48" s="277">
        <v>443</v>
      </c>
      <c r="S48" s="282"/>
      <c r="T48" s="282"/>
      <c r="U48" s="282"/>
      <c r="V48" s="282"/>
      <c r="W48" s="279">
        <f t="shared" si="4"/>
        <v>11699.996159999999</v>
      </c>
    </row>
    <row r="49" spans="1:23" s="2" customFormat="1" ht="20.100000000000001" customHeight="1">
      <c r="A49" s="42">
        <f t="shared" si="1"/>
        <v>42</v>
      </c>
      <c r="B49" s="290" t="s">
        <v>1342</v>
      </c>
      <c r="C49" s="290" t="s">
        <v>2260</v>
      </c>
      <c r="D49" s="290" t="s">
        <v>2174</v>
      </c>
      <c r="E49" s="290"/>
      <c r="F49" s="290"/>
      <c r="G49" s="275">
        <v>9424.3799999999992</v>
      </c>
      <c r="H49" s="275">
        <f t="shared" si="2"/>
        <v>720.96506999999997</v>
      </c>
      <c r="I49" s="275">
        <f t="shared" si="3"/>
        <v>1721.8342259999999</v>
      </c>
      <c r="J49" s="275">
        <v>85</v>
      </c>
      <c r="K49" s="275">
        <v>253</v>
      </c>
      <c r="L49" s="275">
        <v>473</v>
      </c>
      <c r="M49" s="275">
        <v>4877</v>
      </c>
      <c r="N49" s="275">
        <v>707</v>
      </c>
      <c r="O49" s="275"/>
      <c r="P49" s="275"/>
      <c r="Q49" s="276">
        <f t="shared" si="0"/>
        <v>18262.179295999998</v>
      </c>
      <c r="R49" s="277">
        <v>443</v>
      </c>
      <c r="S49" s="282"/>
      <c r="T49" s="282"/>
      <c r="U49" s="282"/>
      <c r="V49" s="282"/>
      <c r="W49" s="279">
        <f t="shared" si="4"/>
        <v>17819.179295999998</v>
      </c>
    </row>
    <row r="50" spans="1:23" s="2" customFormat="1" ht="20.100000000000001" customHeight="1">
      <c r="A50" s="42">
        <f t="shared" si="1"/>
        <v>43</v>
      </c>
      <c r="B50" s="290" t="s">
        <v>2261</v>
      </c>
      <c r="C50" s="290" t="s">
        <v>2262</v>
      </c>
      <c r="D50" s="290" t="s">
        <v>2174</v>
      </c>
      <c r="E50" s="290"/>
      <c r="F50" s="290"/>
      <c r="G50" s="275">
        <v>11842.5</v>
      </c>
      <c r="H50" s="275">
        <f t="shared" si="2"/>
        <v>905.95124999999996</v>
      </c>
      <c r="I50" s="275">
        <f t="shared" si="3"/>
        <v>2163.6247499999999</v>
      </c>
      <c r="J50" s="275">
        <v>85</v>
      </c>
      <c r="K50" s="275">
        <v>253</v>
      </c>
      <c r="L50" s="275">
        <v>473</v>
      </c>
      <c r="M50" s="275">
        <v>4877</v>
      </c>
      <c r="N50" s="275">
        <v>707</v>
      </c>
      <c r="O50" s="275"/>
      <c r="P50" s="275"/>
      <c r="Q50" s="276">
        <f t="shared" si="0"/>
        <v>21307.076000000001</v>
      </c>
      <c r="R50" s="277">
        <v>443</v>
      </c>
      <c r="S50" s="282"/>
      <c r="T50" s="282"/>
      <c r="U50" s="282"/>
      <c r="V50" s="282"/>
      <c r="W50" s="279">
        <f t="shared" si="4"/>
        <v>20864.076000000001</v>
      </c>
    </row>
    <row r="51" spans="1:23" s="2" customFormat="1" ht="20.100000000000001" customHeight="1">
      <c r="A51" s="42">
        <f t="shared" si="1"/>
        <v>44</v>
      </c>
      <c r="B51" s="290" t="s">
        <v>2263</v>
      </c>
      <c r="C51" s="290" t="s">
        <v>2264</v>
      </c>
      <c r="D51" s="290" t="s">
        <v>2172</v>
      </c>
      <c r="E51" s="290"/>
      <c r="F51" s="290"/>
      <c r="G51" s="275">
        <v>13846.14</v>
      </c>
      <c r="H51" s="275">
        <f t="shared" si="2"/>
        <v>1059.2297099999998</v>
      </c>
      <c r="I51" s="275">
        <f t="shared" si="3"/>
        <v>2529.6897779999999</v>
      </c>
      <c r="J51" s="275">
        <v>85</v>
      </c>
      <c r="K51" s="275">
        <v>253</v>
      </c>
      <c r="L51" s="275">
        <v>473</v>
      </c>
      <c r="M51" s="275">
        <v>4877</v>
      </c>
      <c r="N51" s="275">
        <v>707</v>
      </c>
      <c r="O51" s="275"/>
      <c r="P51" s="275"/>
      <c r="Q51" s="276">
        <f t="shared" si="0"/>
        <v>23830.059487999999</v>
      </c>
      <c r="R51" s="277">
        <v>443</v>
      </c>
      <c r="S51" s="282"/>
      <c r="T51" s="282"/>
      <c r="U51" s="282"/>
      <c r="V51" s="282"/>
      <c r="W51" s="279">
        <f t="shared" si="4"/>
        <v>23387.059487999999</v>
      </c>
    </row>
    <row r="52" spans="1:23" s="2" customFormat="1" ht="19.5" customHeight="1">
      <c r="A52" s="42">
        <f t="shared" si="1"/>
        <v>45</v>
      </c>
      <c r="B52" s="289" t="s">
        <v>2265</v>
      </c>
      <c r="C52" s="289" t="s">
        <v>1221</v>
      </c>
      <c r="D52" s="290" t="s">
        <v>2172</v>
      </c>
      <c r="E52" s="289"/>
      <c r="F52" s="289"/>
      <c r="G52" s="227">
        <v>10846.14</v>
      </c>
      <c r="H52" s="275">
        <f t="shared" si="2"/>
        <v>829.72970999999995</v>
      </c>
      <c r="I52" s="275">
        <f t="shared" si="3"/>
        <v>1981.5897779999998</v>
      </c>
      <c r="J52" s="275">
        <v>85</v>
      </c>
      <c r="K52" s="275">
        <v>253</v>
      </c>
      <c r="L52" s="275">
        <v>473</v>
      </c>
      <c r="M52" s="275">
        <v>4877</v>
      </c>
      <c r="N52" s="275">
        <v>707</v>
      </c>
      <c r="O52" s="227"/>
      <c r="P52" s="227"/>
      <c r="Q52" s="276">
        <f t="shared" si="0"/>
        <v>20052.459488</v>
      </c>
      <c r="R52" s="277">
        <v>443</v>
      </c>
      <c r="S52" s="282"/>
      <c r="T52" s="282"/>
      <c r="U52" s="282"/>
      <c r="V52" s="282"/>
      <c r="W52" s="279">
        <f t="shared" si="4"/>
        <v>19609.459488</v>
      </c>
    </row>
    <row r="53" spans="1:23" s="2" customFormat="1" ht="19.5" customHeight="1">
      <c r="A53" s="42">
        <f t="shared" si="1"/>
        <v>46</v>
      </c>
      <c r="B53" s="289" t="s">
        <v>965</v>
      </c>
      <c r="C53" s="289" t="s">
        <v>1091</v>
      </c>
      <c r="D53" s="290" t="s">
        <v>2172</v>
      </c>
      <c r="E53" s="289"/>
      <c r="F53" s="289"/>
      <c r="G53" s="227">
        <v>10384.620000000001</v>
      </c>
      <c r="H53" s="275">
        <f t="shared" si="2"/>
        <v>794.42343000000005</v>
      </c>
      <c r="I53" s="275">
        <f t="shared" si="3"/>
        <v>1897.2700740000002</v>
      </c>
      <c r="J53" s="275">
        <v>85</v>
      </c>
      <c r="K53" s="275">
        <v>253</v>
      </c>
      <c r="L53" s="275">
        <v>473</v>
      </c>
      <c r="M53" s="275">
        <v>4877</v>
      </c>
      <c r="N53" s="275">
        <v>707</v>
      </c>
      <c r="O53" s="227"/>
      <c r="P53" s="227"/>
      <c r="Q53" s="276">
        <f t="shared" si="0"/>
        <v>19471.313504000002</v>
      </c>
      <c r="R53" s="277">
        <v>443</v>
      </c>
      <c r="S53" s="282"/>
      <c r="T53" s="282"/>
      <c r="U53" s="282"/>
      <c r="V53" s="282"/>
      <c r="W53" s="279">
        <f t="shared" si="4"/>
        <v>19028.313504000002</v>
      </c>
    </row>
    <row r="54" spans="1:23" s="2" customFormat="1" ht="19.5" customHeight="1">
      <c r="A54" s="42">
        <f t="shared" si="1"/>
        <v>47</v>
      </c>
      <c r="B54" s="289" t="s">
        <v>2266</v>
      </c>
      <c r="C54" s="289" t="s">
        <v>2249</v>
      </c>
      <c r="D54" s="290" t="s">
        <v>2172</v>
      </c>
      <c r="E54" s="289"/>
      <c r="F54" s="289"/>
      <c r="G54" s="227">
        <v>15100</v>
      </c>
      <c r="H54" s="275">
        <f t="shared" si="2"/>
        <v>1155.1500000000001</v>
      </c>
      <c r="I54" s="275">
        <f t="shared" si="3"/>
        <v>2758.77</v>
      </c>
      <c r="J54" s="275">
        <v>85</v>
      </c>
      <c r="K54" s="275">
        <v>253</v>
      </c>
      <c r="L54" s="275">
        <v>473</v>
      </c>
      <c r="M54" s="275">
        <v>4877</v>
      </c>
      <c r="N54" s="275">
        <v>707</v>
      </c>
      <c r="O54" s="227"/>
      <c r="P54" s="227"/>
      <c r="Q54" s="276">
        <f t="shared" si="0"/>
        <v>25408.92</v>
      </c>
      <c r="R54" s="277">
        <v>443</v>
      </c>
      <c r="S54" s="282"/>
      <c r="T54" s="282"/>
      <c r="U54" s="282"/>
      <c r="V54" s="282"/>
      <c r="W54" s="279">
        <f t="shared" si="4"/>
        <v>24965.919999999998</v>
      </c>
    </row>
    <row r="55" spans="1:23" s="2" customFormat="1" ht="19.5" customHeight="1">
      <c r="A55" s="42">
        <f t="shared" si="1"/>
        <v>48</v>
      </c>
      <c r="B55" s="289" t="s">
        <v>2267</v>
      </c>
      <c r="C55" s="289" t="s">
        <v>276</v>
      </c>
      <c r="D55" s="290" t="s">
        <v>2172</v>
      </c>
      <c r="E55" s="289"/>
      <c r="F55" s="289"/>
      <c r="G55" s="227">
        <v>8769.24</v>
      </c>
      <c r="H55" s="275">
        <f t="shared" si="2"/>
        <v>670.84685999999999</v>
      </c>
      <c r="I55" s="275">
        <f t="shared" si="3"/>
        <v>1602.140148</v>
      </c>
      <c r="J55" s="275">
        <v>85</v>
      </c>
      <c r="K55" s="275">
        <v>253</v>
      </c>
      <c r="L55" s="275">
        <v>473</v>
      </c>
      <c r="M55" s="275">
        <v>4877</v>
      </c>
      <c r="N55" s="275">
        <v>707</v>
      </c>
      <c r="O55" s="227"/>
      <c r="P55" s="227"/>
      <c r="Q55" s="276">
        <f t="shared" si="0"/>
        <v>17437.227008000002</v>
      </c>
      <c r="R55" s="277">
        <v>443</v>
      </c>
      <c r="S55" s="282"/>
      <c r="T55" s="282"/>
      <c r="U55" s="282"/>
      <c r="V55" s="282"/>
      <c r="W55" s="279">
        <f t="shared" si="4"/>
        <v>16994.227008000002</v>
      </c>
    </row>
    <row r="56" spans="1:23" s="2" customFormat="1" ht="19.5" customHeight="1">
      <c r="A56" s="42">
        <f t="shared" si="1"/>
        <v>49</v>
      </c>
      <c r="B56" s="289" t="s">
        <v>2268</v>
      </c>
      <c r="C56" s="289" t="s">
        <v>2269</v>
      </c>
      <c r="D56" s="290" t="s">
        <v>2172</v>
      </c>
      <c r="E56" s="289"/>
      <c r="F56" s="289"/>
      <c r="G56" s="227">
        <v>12461.52</v>
      </c>
      <c r="H56" s="275">
        <f t="shared" si="2"/>
        <v>953.30628000000002</v>
      </c>
      <c r="I56" s="275">
        <f t="shared" si="3"/>
        <v>2276.7197040000001</v>
      </c>
      <c r="J56" s="275">
        <v>85</v>
      </c>
      <c r="K56" s="275">
        <v>253</v>
      </c>
      <c r="L56" s="275">
        <v>473</v>
      </c>
      <c r="M56" s="275">
        <v>4877</v>
      </c>
      <c r="N56" s="275">
        <v>707</v>
      </c>
      <c r="O56" s="227"/>
      <c r="P56" s="227"/>
      <c r="Q56" s="276">
        <f t="shared" si="0"/>
        <v>22086.545984</v>
      </c>
      <c r="R56" s="277">
        <v>443</v>
      </c>
      <c r="S56" s="282"/>
      <c r="T56" s="282"/>
      <c r="U56" s="282"/>
      <c r="V56" s="282"/>
      <c r="W56" s="279">
        <f t="shared" si="4"/>
        <v>21643.545984</v>
      </c>
    </row>
    <row r="57" spans="1:23" s="2" customFormat="1" ht="19.5" customHeight="1">
      <c r="A57" s="42">
        <f t="shared" si="1"/>
        <v>50</v>
      </c>
      <c r="B57" s="289" t="s">
        <v>1263</v>
      </c>
      <c r="C57" s="289" t="s">
        <v>2249</v>
      </c>
      <c r="D57" s="290" t="s">
        <v>2172</v>
      </c>
      <c r="E57" s="289"/>
      <c r="F57" s="289"/>
      <c r="G57" s="227">
        <v>11538.48</v>
      </c>
      <c r="H57" s="275">
        <f t="shared" si="2"/>
        <v>882.69371999999998</v>
      </c>
      <c r="I57" s="275">
        <f t="shared" si="3"/>
        <v>2108.0802960000001</v>
      </c>
      <c r="J57" s="275">
        <v>85</v>
      </c>
      <c r="K57" s="275">
        <v>253</v>
      </c>
      <c r="L57" s="275">
        <v>473</v>
      </c>
      <c r="M57" s="275">
        <v>4877</v>
      </c>
      <c r="N57" s="275">
        <v>707</v>
      </c>
      <c r="O57" s="227"/>
      <c r="P57" s="227"/>
      <c r="Q57" s="276">
        <f t="shared" si="0"/>
        <v>20924.254015999999</v>
      </c>
      <c r="R57" s="277">
        <v>443</v>
      </c>
      <c r="S57" s="282"/>
      <c r="T57" s="282"/>
      <c r="U57" s="282"/>
      <c r="V57" s="282"/>
      <c r="W57" s="279">
        <f t="shared" si="4"/>
        <v>20481.254015999999</v>
      </c>
    </row>
    <row r="58" spans="1:23" s="2" customFormat="1" ht="19.5" customHeight="1">
      <c r="A58" s="42">
        <f t="shared" si="1"/>
        <v>51</v>
      </c>
      <c r="B58" s="289" t="s">
        <v>738</v>
      </c>
      <c r="C58" s="289" t="s">
        <v>2270</v>
      </c>
      <c r="D58" s="290" t="s">
        <v>2172</v>
      </c>
      <c r="E58" s="289"/>
      <c r="F58" s="289"/>
      <c r="G58" s="227">
        <v>8769.24</v>
      </c>
      <c r="H58" s="275">
        <f t="shared" si="2"/>
        <v>670.84685999999999</v>
      </c>
      <c r="I58" s="275">
        <f t="shared" si="3"/>
        <v>1602.140148</v>
      </c>
      <c r="J58" s="275">
        <v>85</v>
      </c>
      <c r="K58" s="275">
        <v>253</v>
      </c>
      <c r="L58" s="275">
        <v>473</v>
      </c>
      <c r="M58" s="275">
        <v>4877</v>
      </c>
      <c r="N58" s="275">
        <v>707</v>
      </c>
      <c r="O58" s="227"/>
      <c r="P58" s="227"/>
      <c r="Q58" s="276">
        <f t="shared" si="0"/>
        <v>17437.227008000002</v>
      </c>
      <c r="R58" s="277">
        <v>443</v>
      </c>
      <c r="S58" s="282"/>
      <c r="T58" s="282"/>
      <c r="U58" s="282"/>
      <c r="V58" s="282"/>
      <c r="W58" s="279">
        <f t="shared" si="4"/>
        <v>16994.227008000002</v>
      </c>
    </row>
    <row r="59" spans="1:23" s="2" customFormat="1" ht="19.5" customHeight="1">
      <c r="A59" s="42">
        <f t="shared" si="1"/>
        <v>52</v>
      </c>
      <c r="B59" s="289" t="s">
        <v>2271</v>
      </c>
      <c r="C59" s="289" t="s">
        <v>613</v>
      </c>
      <c r="D59" s="290" t="s">
        <v>2172</v>
      </c>
      <c r="E59" s="289"/>
      <c r="F59" s="289"/>
      <c r="G59" s="227">
        <v>13846.14</v>
      </c>
      <c r="H59" s="275">
        <f t="shared" si="2"/>
        <v>1059.2297099999998</v>
      </c>
      <c r="I59" s="275">
        <f t="shared" si="3"/>
        <v>2529.6897779999999</v>
      </c>
      <c r="J59" s="275">
        <v>85</v>
      </c>
      <c r="K59" s="275">
        <v>253</v>
      </c>
      <c r="L59" s="275">
        <v>473</v>
      </c>
      <c r="M59" s="275">
        <v>4877</v>
      </c>
      <c r="N59" s="275">
        <v>707</v>
      </c>
      <c r="O59" s="227"/>
      <c r="P59" s="227"/>
      <c r="Q59" s="276">
        <f t="shared" si="0"/>
        <v>23830.059487999999</v>
      </c>
      <c r="R59" s="277">
        <v>443</v>
      </c>
      <c r="S59" s="282"/>
      <c r="T59" s="282"/>
      <c r="U59" s="282"/>
      <c r="V59" s="282"/>
      <c r="W59" s="279">
        <f t="shared" si="4"/>
        <v>23387.059487999999</v>
      </c>
    </row>
    <row r="60" spans="1:23" s="2" customFormat="1" ht="19.5" customHeight="1">
      <c r="A60" s="42">
        <f t="shared" si="1"/>
        <v>53</v>
      </c>
      <c r="B60" s="289" t="s">
        <v>2272</v>
      </c>
      <c r="C60" s="289" t="s">
        <v>239</v>
      </c>
      <c r="D60" s="290" t="s">
        <v>2172</v>
      </c>
      <c r="E60" s="289"/>
      <c r="F60" s="289"/>
      <c r="G60" s="227">
        <v>10153.86</v>
      </c>
      <c r="H60" s="275">
        <f t="shared" si="2"/>
        <v>776.77029000000005</v>
      </c>
      <c r="I60" s="275">
        <f t="shared" si="3"/>
        <v>1855.110222</v>
      </c>
      <c r="J60" s="275">
        <v>85</v>
      </c>
      <c r="K60" s="275">
        <v>253</v>
      </c>
      <c r="L60" s="275">
        <v>473</v>
      </c>
      <c r="M60" s="275">
        <v>4877</v>
      </c>
      <c r="N60" s="275">
        <v>707</v>
      </c>
      <c r="O60" s="227"/>
      <c r="P60" s="227"/>
      <c r="Q60" s="276">
        <f t="shared" si="0"/>
        <v>19180.740512</v>
      </c>
      <c r="R60" s="277">
        <v>443</v>
      </c>
      <c r="S60" s="282"/>
      <c r="T60" s="282"/>
      <c r="U60" s="282"/>
      <c r="V60" s="282"/>
      <c r="W60" s="279">
        <f t="shared" si="4"/>
        <v>18737.740512</v>
      </c>
    </row>
    <row r="61" spans="1:23" s="2" customFormat="1" ht="19.5" customHeight="1">
      <c r="A61" s="42">
        <f t="shared" si="1"/>
        <v>54</v>
      </c>
      <c r="B61" s="289" t="s">
        <v>2273</v>
      </c>
      <c r="C61" s="289" t="s">
        <v>980</v>
      </c>
      <c r="D61" s="290" t="s">
        <v>2172</v>
      </c>
      <c r="E61" s="289"/>
      <c r="F61" s="289"/>
      <c r="G61" s="227">
        <v>5115.3900000000003</v>
      </c>
      <c r="H61" s="275">
        <f t="shared" si="2"/>
        <v>391.32733500000001</v>
      </c>
      <c r="I61" s="275">
        <f t="shared" si="3"/>
        <v>934.58175300000005</v>
      </c>
      <c r="J61" s="275">
        <v>85</v>
      </c>
      <c r="K61" s="275">
        <v>253</v>
      </c>
      <c r="L61" s="275">
        <v>473</v>
      </c>
      <c r="M61" s="275">
        <v>4877</v>
      </c>
      <c r="N61" s="275">
        <v>707</v>
      </c>
      <c r="O61" s="227"/>
      <c r="P61" s="227"/>
      <c r="Q61" s="276">
        <f t="shared" si="0"/>
        <v>12836.299088</v>
      </c>
      <c r="R61" s="277">
        <v>443</v>
      </c>
      <c r="S61" s="282"/>
      <c r="T61" s="282"/>
      <c r="U61" s="282"/>
      <c r="V61" s="282"/>
      <c r="W61" s="279">
        <f t="shared" si="4"/>
        <v>12393.299088</v>
      </c>
    </row>
    <row r="62" spans="1:23" s="2" customFormat="1" ht="19.5" customHeight="1">
      <c r="A62" s="42">
        <f t="shared" si="1"/>
        <v>55</v>
      </c>
      <c r="B62" s="289" t="s">
        <v>2274</v>
      </c>
      <c r="C62" s="289" t="s">
        <v>458</v>
      </c>
      <c r="D62" s="290" t="s">
        <v>2179</v>
      </c>
      <c r="E62" s="289"/>
      <c r="F62" s="289"/>
      <c r="G62" s="227">
        <v>9057.7199999999993</v>
      </c>
      <c r="H62" s="275">
        <f t="shared" si="2"/>
        <v>692.91557999999998</v>
      </c>
      <c r="I62" s="275">
        <f t="shared" si="3"/>
        <v>1654.8454439999998</v>
      </c>
      <c r="J62" s="275">
        <v>85</v>
      </c>
      <c r="K62" s="275">
        <v>253</v>
      </c>
      <c r="L62" s="275">
        <v>473</v>
      </c>
      <c r="M62" s="275">
        <v>4877</v>
      </c>
      <c r="N62" s="275">
        <v>707</v>
      </c>
      <c r="O62" s="227"/>
      <c r="P62" s="227"/>
      <c r="Q62" s="276">
        <f t="shared" si="0"/>
        <v>17800.481024000001</v>
      </c>
      <c r="R62" s="277">
        <v>443</v>
      </c>
      <c r="S62" s="282"/>
      <c r="T62" s="282"/>
      <c r="U62" s="282"/>
      <c r="V62" s="282"/>
      <c r="W62" s="279">
        <f t="shared" si="4"/>
        <v>17357.481024000001</v>
      </c>
    </row>
    <row r="63" spans="1:23" s="2" customFormat="1" ht="19.5" customHeight="1">
      <c r="A63" s="42">
        <f t="shared" si="1"/>
        <v>56</v>
      </c>
      <c r="B63" s="289" t="s">
        <v>1144</v>
      </c>
      <c r="C63" s="289" t="s">
        <v>1196</v>
      </c>
      <c r="D63" s="290" t="s">
        <v>2179</v>
      </c>
      <c r="E63" s="289"/>
      <c r="F63" s="289"/>
      <c r="G63" s="227">
        <v>8307.7199999999993</v>
      </c>
      <c r="H63" s="275">
        <f t="shared" si="2"/>
        <v>635.54057999999998</v>
      </c>
      <c r="I63" s="275">
        <f t="shared" si="3"/>
        <v>1517.820444</v>
      </c>
      <c r="J63" s="275">
        <v>85</v>
      </c>
      <c r="K63" s="275">
        <v>253</v>
      </c>
      <c r="L63" s="275">
        <v>473</v>
      </c>
      <c r="M63" s="275">
        <v>4877</v>
      </c>
      <c r="N63" s="275">
        <v>707</v>
      </c>
      <c r="O63" s="227"/>
      <c r="P63" s="227"/>
      <c r="Q63" s="276">
        <f t="shared" si="0"/>
        <v>16856.081023999999</v>
      </c>
      <c r="R63" s="277">
        <v>443</v>
      </c>
      <c r="S63" s="282"/>
      <c r="T63" s="282"/>
      <c r="U63" s="282"/>
      <c r="V63" s="282"/>
      <c r="W63" s="279">
        <f t="shared" si="4"/>
        <v>16413.081023999999</v>
      </c>
    </row>
    <row r="64" spans="1:23" s="2" customFormat="1" ht="19.5" customHeight="1">
      <c r="A64" s="42">
        <f t="shared" si="1"/>
        <v>57</v>
      </c>
      <c r="B64" s="289" t="s">
        <v>1751</v>
      </c>
      <c r="C64" s="289" t="s">
        <v>868</v>
      </c>
      <c r="D64" s="290" t="s">
        <v>2179</v>
      </c>
      <c r="E64" s="289"/>
      <c r="F64" s="289"/>
      <c r="G64" s="227">
        <v>8407.7199999999993</v>
      </c>
      <c r="H64" s="275">
        <f t="shared" si="2"/>
        <v>643.19057999999995</v>
      </c>
      <c r="I64" s="275">
        <f t="shared" si="3"/>
        <v>1536.0904439999999</v>
      </c>
      <c r="J64" s="275">
        <v>85</v>
      </c>
      <c r="K64" s="275">
        <v>253</v>
      </c>
      <c r="L64" s="275">
        <v>473</v>
      </c>
      <c r="M64" s="275">
        <v>4877</v>
      </c>
      <c r="N64" s="275">
        <v>707</v>
      </c>
      <c r="O64" s="227"/>
      <c r="P64" s="227"/>
      <c r="Q64" s="276">
        <f t="shared" si="0"/>
        <v>16982.001023999997</v>
      </c>
      <c r="R64" s="277">
        <v>443</v>
      </c>
      <c r="S64" s="282"/>
      <c r="T64" s="282"/>
      <c r="U64" s="282"/>
      <c r="V64" s="282"/>
      <c r="W64" s="279">
        <f t="shared" si="4"/>
        <v>16539.001023999997</v>
      </c>
    </row>
    <row r="65" spans="1:23" s="2" customFormat="1" ht="19.5" customHeight="1">
      <c r="A65" s="42">
        <f t="shared" si="1"/>
        <v>58</v>
      </c>
      <c r="B65" s="289" t="s">
        <v>2275</v>
      </c>
      <c r="C65" s="289" t="s">
        <v>2276</v>
      </c>
      <c r="D65" s="290" t="s">
        <v>2179</v>
      </c>
      <c r="E65" s="289"/>
      <c r="F65" s="289"/>
      <c r="G65" s="227">
        <v>6081.29</v>
      </c>
      <c r="H65" s="275">
        <f t="shared" si="2"/>
        <v>465.21868499999999</v>
      </c>
      <c r="I65" s="275">
        <f t="shared" si="3"/>
        <v>1111.0516829999999</v>
      </c>
      <c r="J65" s="275">
        <v>85</v>
      </c>
      <c r="K65" s="275">
        <v>253</v>
      </c>
      <c r="L65" s="275">
        <v>473</v>
      </c>
      <c r="M65" s="275">
        <v>4877</v>
      </c>
      <c r="N65" s="275">
        <v>707</v>
      </c>
      <c r="O65" s="227"/>
      <c r="P65" s="227"/>
      <c r="Q65" s="276">
        <f t="shared" si="0"/>
        <v>14052.560367999999</v>
      </c>
      <c r="R65" s="277">
        <v>443</v>
      </c>
      <c r="S65" s="282"/>
      <c r="T65" s="282"/>
      <c r="U65" s="282"/>
      <c r="V65" s="282"/>
      <c r="W65" s="279">
        <f t="shared" si="4"/>
        <v>13609.560367999999</v>
      </c>
    </row>
    <row r="66" spans="1:23" s="2" customFormat="1" ht="19.5" customHeight="1">
      <c r="A66" s="42">
        <f t="shared" si="1"/>
        <v>59</v>
      </c>
      <c r="B66" s="289" t="s">
        <v>1984</v>
      </c>
      <c r="C66" s="289" t="s">
        <v>2277</v>
      </c>
      <c r="D66" s="290" t="s">
        <v>2179</v>
      </c>
      <c r="E66" s="289"/>
      <c r="F66" s="289"/>
      <c r="G66" s="227">
        <v>6003.6</v>
      </c>
      <c r="H66" s="275">
        <f t="shared" si="2"/>
        <v>459.27540000000005</v>
      </c>
      <c r="I66" s="275">
        <f t="shared" si="3"/>
        <v>1096.85772</v>
      </c>
      <c r="J66" s="275">
        <v>85</v>
      </c>
      <c r="K66" s="275">
        <v>253</v>
      </c>
      <c r="L66" s="275">
        <v>473</v>
      </c>
      <c r="M66" s="275">
        <v>4877</v>
      </c>
      <c r="N66" s="275">
        <v>707</v>
      </c>
      <c r="O66" s="227"/>
      <c r="P66" s="227"/>
      <c r="Q66" s="276">
        <f t="shared" si="0"/>
        <v>13954.733120000001</v>
      </c>
      <c r="R66" s="277">
        <v>443</v>
      </c>
      <c r="S66" s="282"/>
      <c r="T66" s="282"/>
      <c r="U66" s="282"/>
      <c r="V66" s="282"/>
      <c r="W66" s="279">
        <f t="shared" si="4"/>
        <v>13511.733120000001</v>
      </c>
    </row>
    <row r="67" spans="1:23" s="2" customFormat="1" ht="19.5" customHeight="1">
      <c r="A67" s="42">
        <f t="shared" si="1"/>
        <v>60</v>
      </c>
      <c r="B67" s="289" t="s">
        <v>2279</v>
      </c>
      <c r="C67" s="289" t="s">
        <v>2280</v>
      </c>
      <c r="D67" s="289" t="s">
        <v>2278</v>
      </c>
      <c r="E67" s="289"/>
      <c r="F67" s="289"/>
      <c r="G67" s="227">
        <v>8076.9</v>
      </c>
      <c r="H67" s="275">
        <f t="shared" si="2"/>
        <v>617.88284999999996</v>
      </c>
      <c r="I67" s="275">
        <f t="shared" si="3"/>
        <v>1475.6496299999999</v>
      </c>
      <c r="J67" s="275">
        <v>85</v>
      </c>
      <c r="K67" s="275">
        <v>253</v>
      </c>
      <c r="L67" s="275">
        <v>473</v>
      </c>
      <c r="M67" s="275">
        <v>4877</v>
      </c>
      <c r="N67" s="275">
        <v>707</v>
      </c>
      <c r="O67" s="227"/>
      <c r="P67" s="227"/>
      <c r="Q67" s="276">
        <f t="shared" si="0"/>
        <v>16565.432479999999</v>
      </c>
      <c r="R67" s="277">
        <v>443</v>
      </c>
      <c r="S67" s="282"/>
      <c r="T67" s="282"/>
      <c r="U67" s="282"/>
      <c r="V67" s="282"/>
      <c r="W67" s="279">
        <f t="shared" si="4"/>
        <v>16122.432479999999</v>
      </c>
    </row>
    <row r="68" spans="1:23" s="2" customFormat="1" ht="19.5" customHeight="1">
      <c r="A68" s="42">
        <f t="shared" si="1"/>
        <v>61</v>
      </c>
      <c r="B68" s="289" t="s">
        <v>2281</v>
      </c>
      <c r="C68" s="289" t="s">
        <v>2282</v>
      </c>
      <c r="D68" s="289" t="s">
        <v>2278</v>
      </c>
      <c r="E68" s="289"/>
      <c r="F68" s="289"/>
      <c r="G68" s="227">
        <v>912.27</v>
      </c>
      <c r="H68" s="275">
        <f t="shared" si="2"/>
        <v>69.788654999999991</v>
      </c>
      <c r="I68" s="275">
        <f t="shared" si="3"/>
        <v>166.671729</v>
      </c>
      <c r="J68" s="275">
        <v>85</v>
      </c>
      <c r="K68" s="275">
        <v>253</v>
      </c>
      <c r="L68" s="275">
        <v>473</v>
      </c>
      <c r="M68" s="275">
        <v>4877</v>
      </c>
      <c r="N68" s="275">
        <v>707</v>
      </c>
      <c r="O68" s="227"/>
      <c r="P68" s="227"/>
      <c r="Q68" s="276">
        <f t="shared" si="0"/>
        <v>7543.7303840000004</v>
      </c>
      <c r="R68" s="277">
        <v>443</v>
      </c>
      <c r="S68" s="282"/>
      <c r="T68" s="282"/>
      <c r="U68" s="282"/>
      <c r="V68" s="282"/>
      <c r="W68" s="279">
        <f t="shared" si="4"/>
        <v>7100.7303840000004</v>
      </c>
    </row>
    <row r="69" spans="1:23" s="2" customFormat="1" ht="19.5" customHeight="1">
      <c r="A69" s="42">
        <f t="shared" si="1"/>
        <v>62</v>
      </c>
      <c r="B69" s="289" t="s">
        <v>2283</v>
      </c>
      <c r="C69" s="289" t="s">
        <v>2284</v>
      </c>
      <c r="D69" s="289" t="s">
        <v>2278</v>
      </c>
      <c r="E69" s="289"/>
      <c r="F69" s="289"/>
      <c r="G69" s="227">
        <v>8307.7199999999993</v>
      </c>
      <c r="H69" s="275">
        <f t="shared" si="2"/>
        <v>635.54057999999998</v>
      </c>
      <c r="I69" s="275">
        <f t="shared" si="3"/>
        <v>1517.820444</v>
      </c>
      <c r="J69" s="275">
        <v>85</v>
      </c>
      <c r="K69" s="275">
        <v>253</v>
      </c>
      <c r="L69" s="275">
        <v>473</v>
      </c>
      <c r="M69" s="275">
        <v>4877</v>
      </c>
      <c r="N69" s="275">
        <v>707</v>
      </c>
      <c r="O69" s="227"/>
      <c r="P69" s="227"/>
      <c r="Q69" s="276">
        <f t="shared" si="0"/>
        <v>16856.081023999999</v>
      </c>
      <c r="R69" s="277">
        <v>443</v>
      </c>
      <c r="S69" s="282"/>
      <c r="T69" s="282"/>
      <c r="U69" s="282"/>
      <c r="V69" s="282"/>
      <c r="W69" s="279">
        <f t="shared" si="4"/>
        <v>16413.081023999999</v>
      </c>
    </row>
    <row r="70" spans="1:23" s="2" customFormat="1" ht="19.5" customHeight="1">
      <c r="A70" s="42">
        <f t="shared" si="1"/>
        <v>63</v>
      </c>
      <c r="B70" s="289" t="s">
        <v>2285</v>
      </c>
      <c r="C70" s="289" t="s">
        <v>1832</v>
      </c>
      <c r="D70" s="289" t="s">
        <v>2278</v>
      </c>
      <c r="E70" s="289"/>
      <c r="F70" s="289"/>
      <c r="G70" s="227">
        <v>814.89</v>
      </c>
      <c r="H70" s="275">
        <f t="shared" si="2"/>
        <v>62.339084999999997</v>
      </c>
      <c r="I70" s="275">
        <f t="shared" si="3"/>
        <v>148.880403</v>
      </c>
      <c r="J70" s="275">
        <v>85</v>
      </c>
      <c r="K70" s="275">
        <v>253</v>
      </c>
      <c r="L70" s="275">
        <v>473</v>
      </c>
      <c r="M70" s="275">
        <v>4877</v>
      </c>
      <c r="N70" s="275">
        <v>707</v>
      </c>
      <c r="O70" s="227"/>
      <c r="P70" s="227"/>
      <c r="Q70" s="276">
        <f t="shared" si="0"/>
        <v>7421.1094880000001</v>
      </c>
      <c r="R70" s="277">
        <v>443</v>
      </c>
      <c r="S70" s="282"/>
      <c r="T70" s="282"/>
      <c r="U70" s="282"/>
      <c r="V70" s="282"/>
      <c r="W70" s="279">
        <f t="shared" si="4"/>
        <v>6978.1094880000001</v>
      </c>
    </row>
    <row r="71" spans="1:23" s="2" customFormat="1" ht="19.5" customHeight="1">
      <c r="A71" s="42">
        <f t="shared" si="1"/>
        <v>64</v>
      </c>
      <c r="B71" s="289" t="s">
        <v>2178</v>
      </c>
      <c r="C71" s="289" t="s">
        <v>610</v>
      </c>
      <c r="D71" s="289" t="s">
        <v>2278</v>
      </c>
      <c r="E71" s="289"/>
      <c r="F71" s="289"/>
      <c r="G71" s="227">
        <v>703.27</v>
      </c>
      <c r="H71" s="275">
        <f t="shared" si="2"/>
        <v>53.800154999999997</v>
      </c>
      <c r="I71" s="275">
        <f t="shared" si="3"/>
        <v>128.48742899999999</v>
      </c>
      <c r="J71" s="275">
        <v>85</v>
      </c>
      <c r="K71" s="275">
        <v>253</v>
      </c>
      <c r="L71" s="275">
        <v>473</v>
      </c>
      <c r="M71" s="275">
        <v>4877</v>
      </c>
      <c r="N71" s="275">
        <v>707</v>
      </c>
      <c r="O71" s="227"/>
      <c r="P71" s="227"/>
      <c r="Q71" s="276">
        <f t="shared" si="0"/>
        <v>7280.5575840000001</v>
      </c>
      <c r="R71" s="277">
        <v>443</v>
      </c>
      <c r="S71" s="282"/>
      <c r="T71" s="282"/>
      <c r="U71" s="282"/>
      <c r="V71" s="282"/>
      <c r="W71" s="279">
        <f t="shared" si="4"/>
        <v>6837.5575840000001</v>
      </c>
    </row>
    <row r="72" spans="1:23" s="2" customFormat="1" ht="19.5" customHeight="1">
      <c r="A72" s="42">
        <f t="shared" si="1"/>
        <v>65</v>
      </c>
      <c r="B72" s="289" t="s">
        <v>2286</v>
      </c>
      <c r="C72" s="289" t="s">
        <v>371</v>
      </c>
      <c r="D72" s="289" t="s">
        <v>2278</v>
      </c>
      <c r="E72" s="289"/>
      <c r="F72" s="289"/>
      <c r="G72" s="227">
        <v>7384.62</v>
      </c>
      <c r="H72" s="275">
        <f t="shared" si="2"/>
        <v>564.92342999999994</v>
      </c>
      <c r="I72" s="275">
        <f t="shared" si="3"/>
        <v>1349.1700739999999</v>
      </c>
      <c r="J72" s="275">
        <v>85</v>
      </c>
      <c r="K72" s="275">
        <v>253</v>
      </c>
      <c r="L72" s="275">
        <v>473</v>
      </c>
      <c r="M72" s="275">
        <v>4877</v>
      </c>
      <c r="N72" s="275">
        <v>707</v>
      </c>
      <c r="O72" s="227"/>
      <c r="P72" s="227"/>
      <c r="Q72" s="276">
        <f t="shared" si="0"/>
        <v>15693.713503999999</v>
      </c>
      <c r="R72" s="277">
        <v>443</v>
      </c>
      <c r="S72" s="282"/>
      <c r="T72" s="282"/>
      <c r="U72" s="282"/>
      <c r="V72" s="282"/>
      <c r="W72" s="279">
        <f t="shared" si="4"/>
        <v>15250.713503999999</v>
      </c>
    </row>
    <row r="73" spans="1:23" s="2" customFormat="1" ht="19.5" customHeight="1">
      <c r="A73" s="42">
        <f t="shared" ref="A73:A84" si="5">1+A72</f>
        <v>66</v>
      </c>
      <c r="B73" s="289" t="s">
        <v>767</v>
      </c>
      <c r="C73" s="289" t="s">
        <v>2287</v>
      </c>
      <c r="D73" s="289" t="s">
        <v>2278</v>
      </c>
      <c r="E73" s="289"/>
      <c r="F73" s="289"/>
      <c r="G73" s="227">
        <v>56.44</v>
      </c>
      <c r="H73" s="275">
        <f t="shared" ref="H73:H84" si="6">G73*0.0765</f>
        <v>4.3176600000000001</v>
      </c>
      <c r="I73" s="275">
        <f t="shared" ref="I73:I84" si="7">G73*0.1827</f>
        <v>10.311588</v>
      </c>
      <c r="J73" s="275">
        <v>85</v>
      </c>
      <c r="K73" s="275">
        <v>253</v>
      </c>
      <c r="L73" s="275">
        <v>473</v>
      </c>
      <c r="M73" s="275">
        <v>4877</v>
      </c>
      <c r="N73" s="275">
        <v>707</v>
      </c>
      <c r="O73" s="227"/>
      <c r="P73" s="227"/>
      <c r="Q73" s="276">
        <f t="shared" si="0"/>
        <v>6466.0692479999998</v>
      </c>
      <c r="R73" s="277">
        <v>443</v>
      </c>
      <c r="S73" s="282"/>
      <c r="T73" s="282"/>
      <c r="U73" s="282"/>
      <c r="V73" s="282"/>
      <c r="W73" s="279">
        <f t="shared" ref="W73:W84" si="8">+Q73-R73</f>
        <v>6023.0692479999998</v>
      </c>
    </row>
    <row r="74" spans="1:23" s="2" customFormat="1" ht="19.5" customHeight="1">
      <c r="A74" s="42">
        <f t="shared" si="5"/>
        <v>67</v>
      </c>
      <c r="B74" s="289" t="s">
        <v>2288</v>
      </c>
      <c r="C74" s="289" t="s">
        <v>2289</v>
      </c>
      <c r="D74" s="289" t="s">
        <v>2278</v>
      </c>
      <c r="E74" s="289"/>
      <c r="F74" s="289"/>
      <c r="G74" s="227">
        <v>5535.85</v>
      </c>
      <c r="H74" s="275">
        <f t="shared" si="6"/>
        <v>423.492525</v>
      </c>
      <c r="I74" s="275">
        <f t="shared" si="7"/>
        <v>1011.399795</v>
      </c>
      <c r="J74" s="275">
        <v>85</v>
      </c>
      <c r="K74" s="275">
        <v>253</v>
      </c>
      <c r="L74" s="275">
        <v>473</v>
      </c>
      <c r="M74" s="275">
        <v>4877</v>
      </c>
      <c r="N74" s="275">
        <v>707</v>
      </c>
      <c r="O74" s="227"/>
      <c r="P74" s="227"/>
      <c r="Q74" s="276">
        <f t="shared" si="0"/>
        <v>13365.742320000001</v>
      </c>
      <c r="R74" s="277">
        <v>443</v>
      </c>
      <c r="S74" s="282"/>
      <c r="T74" s="282"/>
      <c r="U74" s="282"/>
      <c r="V74" s="282"/>
      <c r="W74" s="279">
        <f t="shared" si="8"/>
        <v>12922.742320000001</v>
      </c>
    </row>
    <row r="75" spans="1:23" s="2" customFormat="1" ht="19.5" customHeight="1">
      <c r="A75" s="42">
        <f t="shared" si="5"/>
        <v>68</v>
      </c>
      <c r="B75" s="289" t="s">
        <v>2290</v>
      </c>
      <c r="C75" s="289" t="s">
        <v>480</v>
      </c>
      <c r="D75" s="289" t="s">
        <v>2278</v>
      </c>
      <c r="E75" s="289"/>
      <c r="F75" s="289"/>
      <c r="G75" s="227">
        <v>5907.09</v>
      </c>
      <c r="H75" s="275">
        <f t="shared" si="6"/>
        <v>451.89238499999999</v>
      </c>
      <c r="I75" s="275">
        <f t="shared" si="7"/>
        <v>1079.2253430000001</v>
      </c>
      <c r="J75" s="275">
        <v>85</v>
      </c>
      <c r="K75" s="275">
        <v>253</v>
      </c>
      <c r="L75" s="275">
        <v>473</v>
      </c>
      <c r="M75" s="275">
        <v>4877</v>
      </c>
      <c r="N75" s="275">
        <v>707</v>
      </c>
      <c r="O75" s="227"/>
      <c r="P75" s="227"/>
      <c r="Q75" s="276">
        <f t="shared" si="0"/>
        <v>13833.207728000001</v>
      </c>
      <c r="R75" s="277">
        <v>443</v>
      </c>
      <c r="S75" s="282"/>
      <c r="T75" s="282"/>
      <c r="U75" s="282"/>
      <c r="V75" s="282"/>
      <c r="W75" s="279">
        <f t="shared" si="8"/>
        <v>13390.207728000001</v>
      </c>
    </row>
    <row r="76" spans="1:23" s="2" customFormat="1" ht="19.5" customHeight="1">
      <c r="A76" s="42">
        <f t="shared" si="5"/>
        <v>69</v>
      </c>
      <c r="B76" s="289" t="s">
        <v>2291</v>
      </c>
      <c r="C76" s="289" t="s">
        <v>2292</v>
      </c>
      <c r="D76" s="289" t="s">
        <v>62</v>
      </c>
      <c r="E76" s="289"/>
      <c r="F76" s="289"/>
      <c r="G76" s="227">
        <v>5606.1</v>
      </c>
      <c r="H76" s="275">
        <f t="shared" si="6"/>
        <v>428.86664999999999</v>
      </c>
      <c r="I76" s="275">
        <f t="shared" si="7"/>
        <v>1024.2344700000001</v>
      </c>
      <c r="J76" s="275">
        <v>85</v>
      </c>
      <c r="K76" s="275">
        <v>253</v>
      </c>
      <c r="L76" s="275">
        <v>473</v>
      </c>
      <c r="M76" s="275">
        <v>4877</v>
      </c>
      <c r="N76" s="275">
        <v>707</v>
      </c>
      <c r="O76" s="227"/>
      <c r="P76" s="227"/>
      <c r="Q76" s="276">
        <f t="shared" si="0"/>
        <v>13454.201120000002</v>
      </c>
      <c r="R76" s="277">
        <v>443</v>
      </c>
      <c r="S76" s="282"/>
      <c r="T76" s="282"/>
      <c r="U76" s="282"/>
      <c r="V76" s="282"/>
      <c r="W76" s="279">
        <f t="shared" si="8"/>
        <v>13011.201120000002</v>
      </c>
    </row>
    <row r="77" spans="1:23" s="2" customFormat="1" ht="19.5" customHeight="1">
      <c r="A77" s="42">
        <f t="shared" si="5"/>
        <v>70</v>
      </c>
      <c r="B77" s="289" t="s">
        <v>1485</v>
      </c>
      <c r="C77" s="289" t="s">
        <v>907</v>
      </c>
      <c r="D77" s="289" t="s">
        <v>62</v>
      </c>
      <c r="E77" s="289"/>
      <c r="F77" s="289"/>
      <c r="G77" s="227">
        <v>5281.38</v>
      </c>
      <c r="H77" s="275">
        <f t="shared" si="6"/>
        <v>404.02557000000002</v>
      </c>
      <c r="I77" s="275">
        <f t="shared" si="7"/>
        <v>964.90812600000004</v>
      </c>
      <c r="J77" s="275">
        <v>85</v>
      </c>
      <c r="K77" s="275">
        <v>253</v>
      </c>
      <c r="L77" s="275">
        <v>473</v>
      </c>
      <c r="M77" s="275">
        <v>4877</v>
      </c>
      <c r="N77" s="275">
        <v>707</v>
      </c>
      <c r="O77" s="227"/>
      <c r="P77" s="227"/>
      <c r="Q77" s="276">
        <f t="shared" si="0"/>
        <v>13045.313696000001</v>
      </c>
      <c r="R77" s="277">
        <v>443</v>
      </c>
      <c r="S77" s="282"/>
      <c r="T77" s="282"/>
      <c r="U77" s="282"/>
      <c r="V77" s="282"/>
      <c r="W77" s="279">
        <f t="shared" si="8"/>
        <v>12602.313696000001</v>
      </c>
    </row>
    <row r="78" spans="1:23" s="2" customFormat="1" ht="19.5" customHeight="1">
      <c r="A78" s="42">
        <f t="shared" si="5"/>
        <v>71</v>
      </c>
      <c r="B78" s="289" t="s">
        <v>2293</v>
      </c>
      <c r="C78" s="289" t="s">
        <v>2294</v>
      </c>
      <c r="D78" s="289" t="s">
        <v>62</v>
      </c>
      <c r="E78" s="289"/>
      <c r="F78" s="289"/>
      <c r="G78" s="227">
        <v>11538.48</v>
      </c>
      <c r="H78" s="275">
        <f t="shared" si="6"/>
        <v>882.69371999999998</v>
      </c>
      <c r="I78" s="275">
        <f t="shared" si="7"/>
        <v>2108.0802960000001</v>
      </c>
      <c r="J78" s="275">
        <v>85</v>
      </c>
      <c r="K78" s="275">
        <v>253</v>
      </c>
      <c r="L78" s="275">
        <v>473</v>
      </c>
      <c r="M78" s="275">
        <v>4877</v>
      </c>
      <c r="N78" s="275">
        <v>707</v>
      </c>
      <c r="O78" s="227"/>
      <c r="P78" s="227"/>
      <c r="Q78" s="276">
        <f t="shared" si="0"/>
        <v>20924.254015999999</v>
      </c>
      <c r="R78" s="277">
        <v>443</v>
      </c>
      <c r="S78" s="282"/>
      <c r="T78" s="282"/>
      <c r="U78" s="282"/>
      <c r="V78" s="282"/>
      <c r="W78" s="279">
        <f t="shared" si="8"/>
        <v>20481.254015999999</v>
      </c>
    </row>
    <row r="79" spans="1:23" s="2" customFormat="1" ht="19.5" customHeight="1">
      <c r="A79" s="42">
        <f t="shared" si="5"/>
        <v>72</v>
      </c>
      <c r="B79" s="289" t="s">
        <v>2293</v>
      </c>
      <c r="C79" s="289" t="s">
        <v>1101</v>
      </c>
      <c r="D79" s="289" t="s">
        <v>2174</v>
      </c>
      <c r="E79" s="289"/>
      <c r="F79" s="289"/>
      <c r="G79" s="227">
        <v>5050.5</v>
      </c>
      <c r="H79" s="275">
        <f t="shared" si="6"/>
        <v>386.36324999999999</v>
      </c>
      <c r="I79" s="275">
        <f t="shared" si="7"/>
        <v>922.72635000000002</v>
      </c>
      <c r="J79" s="275">
        <v>85</v>
      </c>
      <c r="K79" s="275">
        <v>253</v>
      </c>
      <c r="L79" s="275">
        <v>473</v>
      </c>
      <c r="M79" s="275">
        <v>4877</v>
      </c>
      <c r="N79" s="275">
        <v>707</v>
      </c>
      <c r="O79" s="227"/>
      <c r="P79" s="227"/>
      <c r="Q79" s="276">
        <f t="shared" si="0"/>
        <v>12754.589599999999</v>
      </c>
      <c r="R79" s="277">
        <v>443</v>
      </c>
      <c r="S79" s="282"/>
      <c r="T79" s="282"/>
      <c r="U79" s="282"/>
      <c r="V79" s="282"/>
      <c r="W79" s="279">
        <f t="shared" si="8"/>
        <v>12311.589599999999</v>
      </c>
    </row>
    <row r="80" spans="1:23" s="2" customFormat="1" ht="19.5" customHeight="1">
      <c r="A80" s="42">
        <f t="shared" si="5"/>
        <v>73</v>
      </c>
      <c r="B80" s="289" t="s">
        <v>1515</v>
      </c>
      <c r="C80" s="289" t="s">
        <v>365</v>
      </c>
      <c r="D80" s="289" t="s">
        <v>2174</v>
      </c>
      <c r="E80" s="289"/>
      <c r="F80" s="289"/>
      <c r="G80" s="227">
        <v>3573.38</v>
      </c>
      <c r="H80" s="275">
        <f t="shared" si="6"/>
        <v>273.36356999999998</v>
      </c>
      <c r="I80" s="275">
        <f t="shared" si="7"/>
        <v>652.85652600000003</v>
      </c>
      <c r="J80" s="275">
        <v>85</v>
      </c>
      <c r="K80" s="275">
        <v>253</v>
      </c>
      <c r="L80" s="275">
        <v>473</v>
      </c>
      <c r="M80" s="275">
        <v>4877</v>
      </c>
      <c r="N80" s="275">
        <v>707</v>
      </c>
      <c r="O80" s="227"/>
      <c r="P80" s="227"/>
      <c r="Q80" s="276">
        <f t="shared" si="0"/>
        <v>10894.600096</v>
      </c>
      <c r="R80" s="277">
        <v>443</v>
      </c>
      <c r="S80" s="282"/>
      <c r="T80" s="282"/>
      <c r="U80" s="282"/>
      <c r="V80" s="282"/>
      <c r="W80" s="279">
        <f t="shared" si="8"/>
        <v>10451.600096</v>
      </c>
    </row>
    <row r="81" spans="1:23" s="2" customFormat="1" ht="19.5" customHeight="1">
      <c r="A81" s="42">
        <f t="shared" si="5"/>
        <v>74</v>
      </c>
      <c r="B81" s="289" t="s">
        <v>1285</v>
      </c>
      <c r="C81" s="289" t="s">
        <v>599</v>
      </c>
      <c r="D81" s="289" t="s">
        <v>2174</v>
      </c>
      <c r="E81" s="289"/>
      <c r="F81" s="289"/>
      <c r="G81" s="227">
        <v>4236.7700000000004</v>
      </c>
      <c r="H81" s="275">
        <f t="shared" si="6"/>
        <v>324.11290500000001</v>
      </c>
      <c r="I81" s="275">
        <f t="shared" si="7"/>
        <v>774.05787900000007</v>
      </c>
      <c r="J81" s="275">
        <v>85</v>
      </c>
      <c r="K81" s="275">
        <v>253</v>
      </c>
      <c r="L81" s="275">
        <v>473</v>
      </c>
      <c r="M81" s="275">
        <v>4877</v>
      </c>
      <c r="N81" s="275">
        <v>707</v>
      </c>
      <c r="O81" s="227"/>
      <c r="P81" s="227"/>
      <c r="Q81" s="276">
        <f t="shared" si="0"/>
        <v>11729.940784</v>
      </c>
      <c r="R81" s="277">
        <v>443</v>
      </c>
      <c r="S81" s="282"/>
      <c r="T81" s="282"/>
      <c r="U81" s="282"/>
      <c r="V81" s="282"/>
      <c r="W81" s="279">
        <f t="shared" si="8"/>
        <v>11286.940784</v>
      </c>
    </row>
    <row r="82" spans="1:23" s="2" customFormat="1" ht="19.5" customHeight="1">
      <c r="A82" s="42">
        <f t="shared" si="5"/>
        <v>75</v>
      </c>
      <c r="B82" s="289" t="s">
        <v>2295</v>
      </c>
      <c r="C82" s="289" t="s">
        <v>2296</v>
      </c>
      <c r="D82" s="289" t="s">
        <v>2174</v>
      </c>
      <c r="E82" s="289"/>
      <c r="F82" s="289"/>
      <c r="G82" s="227">
        <v>4481.68</v>
      </c>
      <c r="H82" s="275">
        <f t="shared" si="6"/>
        <v>342.84852000000001</v>
      </c>
      <c r="I82" s="275">
        <f t="shared" si="7"/>
        <v>818.80293600000005</v>
      </c>
      <c r="J82" s="275">
        <v>85</v>
      </c>
      <c r="K82" s="275">
        <v>253</v>
      </c>
      <c r="L82" s="275">
        <v>473</v>
      </c>
      <c r="M82" s="275">
        <v>4877</v>
      </c>
      <c r="N82" s="275">
        <v>707</v>
      </c>
      <c r="O82" s="227"/>
      <c r="P82" s="227"/>
      <c r="Q82" s="276">
        <f t="shared" si="0"/>
        <v>12038.331456</v>
      </c>
      <c r="R82" s="277">
        <v>443</v>
      </c>
      <c r="S82" s="282"/>
      <c r="T82" s="282"/>
      <c r="U82" s="282"/>
      <c r="V82" s="282"/>
      <c r="W82" s="279">
        <f t="shared" si="8"/>
        <v>11595.331456</v>
      </c>
    </row>
    <row r="83" spans="1:23" s="2" customFormat="1" ht="19.5" customHeight="1">
      <c r="A83" s="42">
        <f t="shared" si="5"/>
        <v>76</v>
      </c>
      <c r="B83" s="289" t="s">
        <v>1206</v>
      </c>
      <c r="C83" s="289" t="s">
        <v>2297</v>
      </c>
      <c r="D83" s="289" t="s">
        <v>2174</v>
      </c>
      <c r="E83" s="289"/>
      <c r="F83" s="289"/>
      <c r="G83" s="227">
        <v>4998.21</v>
      </c>
      <c r="H83" s="275">
        <f t="shared" si="6"/>
        <v>382.36306500000001</v>
      </c>
      <c r="I83" s="275">
        <f t="shared" si="7"/>
        <v>913.17296699999997</v>
      </c>
      <c r="J83" s="275">
        <v>85</v>
      </c>
      <c r="K83" s="275">
        <v>253</v>
      </c>
      <c r="L83" s="275">
        <v>473</v>
      </c>
      <c r="M83" s="275">
        <v>4877</v>
      </c>
      <c r="N83" s="275">
        <v>707</v>
      </c>
      <c r="O83" s="227"/>
      <c r="P83" s="227"/>
      <c r="Q83" s="276">
        <f t="shared" si="0"/>
        <v>12688.746032000001</v>
      </c>
      <c r="R83" s="277">
        <v>443</v>
      </c>
      <c r="S83" s="282"/>
      <c r="T83" s="282"/>
      <c r="U83" s="282"/>
      <c r="V83" s="282"/>
      <c r="W83" s="279">
        <f t="shared" si="8"/>
        <v>12245.746032000001</v>
      </c>
    </row>
    <row r="84" spans="1:23" s="2" customFormat="1" ht="19.5" customHeight="1">
      <c r="A84" s="42">
        <f t="shared" si="5"/>
        <v>77</v>
      </c>
      <c r="B84" s="289" t="s">
        <v>876</v>
      </c>
      <c r="C84" s="289" t="s">
        <v>2298</v>
      </c>
      <c r="D84" s="289" t="s">
        <v>2174</v>
      </c>
      <c r="E84" s="289"/>
      <c r="F84" s="289"/>
      <c r="G84" s="227">
        <v>4594.4799999999996</v>
      </c>
      <c r="H84" s="275">
        <f t="shared" si="6"/>
        <v>351.47771999999998</v>
      </c>
      <c r="I84" s="275">
        <f t="shared" si="7"/>
        <v>839.41149599999994</v>
      </c>
      <c r="J84" s="275">
        <v>85</v>
      </c>
      <c r="K84" s="275">
        <v>253</v>
      </c>
      <c r="L84" s="275">
        <v>473</v>
      </c>
      <c r="M84" s="275">
        <v>4877</v>
      </c>
      <c r="N84" s="275">
        <v>707</v>
      </c>
      <c r="O84" s="227"/>
      <c r="P84" s="227"/>
      <c r="Q84" s="276">
        <f t="shared" si="0"/>
        <v>12180.369215999999</v>
      </c>
      <c r="R84" s="277">
        <v>443</v>
      </c>
      <c r="S84" s="282"/>
      <c r="T84" s="282"/>
      <c r="U84" s="282"/>
      <c r="V84" s="282"/>
      <c r="W84" s="279">
        <f t="shared" si="8"/>
        <v>11737.369215999999</v>
      </c>
    </row>
    <row r="85" spans="1:23" s="2" customFormat="1" ht="20.100000000000001" customHeight="1">
      <c r="A85" s="38"/>
      <c r="B85" s="111" t="s">
        <v>77</v>
      </c>
      <c r="C85" s="111"/>
      <c r="D85" s="111"/>
      <c r="E85" s="111"/>
      <c r="F85" s="111"/>
      <c r="G85" s="110">
        <f>SUM(G8:G84)</f>
        <v>654140.19999999984</v>
      </c>
      <c r="H85" s="112">
        <f>SUM(H8:H84)</f>
        <v>50041.725300000013</v>
      </c>
      <c r="I85" s="112">
        <f>SUM(I8:I84)</f>
        <v>119511.41454</v>
      </c>
      <c r="J85" s="112">
        <f>SUM(J8:J84)</f>
        <v>6545</v>
      </c>
      <c r="K85" s="112">
        <f>SUM(K8:K84)</f>
        <v>19481</v>
      </c>
      <c r="L85" s="112">
        <f>SUM(L8:L84)</f>
        <v>36421</v>
      </c>
      <c r="M85" s="112">
        <f>SUM(M8:M84)</f>
        <v>375529</v>
      </c>
      <c r="N85" s="112">
        <f>SUM(N8:N84)</f>
        <v>54439</v>
      </c>
      <c r="O85" s="112">
        <f t="shared" ref="H85:P85" si="9">SUM(O8:O52)</f>
        <v>0</v>
      </c>
      <c r="P85" s="112">
        <f t="shared" si="9"/>
        <v>0</v>
      </c>
      <c r="Q85" s="112">
        <f t="shared" si="0"/>
        <v>1316108.33984</v>
      </c>
      <c r="R85" s="59">
        <f>SUM(R8:R84)</f>
        <v>34111</v>
      </c>
      <c r="S85" s="344"/>
      <c r="T85" s="329"/>
      <c r="U85" s="329"/>
      <c r="V85" s="44"/>
      <c r="W85" s="129">
        <f>SUM(W8:W84)</f>
        <v>1281997.3398400003</v>
      </c>
    </row>
    <row r="86" spans="1:23" s="2" customFormat="1" ht="20.100000000000001" customHeight="1" thickBot="1">
      <c r="A86" s="38"/>
      <c r="B86" s="63" t="str">
        <f>+B3</f>
        <v xml:space="preserve">                                                         Category: Miscellaneous (General Administrative &amp; Overhead Staff)</v>
      </c>
      <c r="C86" s="63"/>
      <c r="D86" s="63"/>
      <c r="E86" s="63"/>
      <c r="F86" s="63"/>
      <c r="G86" s="57"/>
      <c r="H86" s="58"/>
      <c r="I86" s="58"/>
      <c r="J86" s="58"/>
      <c r="K86" s="58"/>
      <c r="L86" s="58"/>
      <c r="M86" s="58"/>
      <c r="N86" s="58"/>
      <c r="O86" s="58"/>
      <c r="P86" s="58" t="s">
        <v>50</v>
      </c>
      <c r="Q86" s="58">
        <f>SUM(Q8:Q84)</f>
        <v>1316108.3398400003</v>
      </c>
      <c r="R86" s="60"/>
      <c r="S86" s="345"/>
      <c r="T86" s="345"/>
      <c r="U86" s="345"/>
      <c r="V86" s="45"/>
      <c r="W86" s="130"/>
    </row>
    <row r="87" spans="1:23" ht="20.100000000000001" customHeight="1">
      <c r="A87" s="15"/>
      <c r="B87" s="12"/>
      <c r="C87" s="12"/>
      <c r="D87" s="12"/>
      <c r="E87" s="12"/>
      <c r="F87" s="12"/>
      <c r="G87" s="351" t="s">
        <v>51</v>
      </c>
      <c r="H87" s="352"/>
      <c r="I87" s="352"/>
      <c r="J87" s="352"/>
      <c r="K87" s="352"/>
      <c r="L87" s="352"/>
      <c r="M87" s="352"/>
      <c r="N87" s="352"/>
      <c r="O87" s="352"/>
      <c r="P87" s="329"/>
      <c r="Q87" s="356">
        <f>+Q86</f>
        <v>1316108.3398400003</v>
      </c>
      <c r="R87" s="59"/>
      <c r="S87" s="344"/>
      <c r="T87" s="329"/>
      <c r="U87" s="329"/>
      <c r="V87" s="44"/>
      <c r="W87" s="131"/>
    </row>
    <row r="88" spans="1:23" ht="20.100000000000001" customHeight="1" thickBot="1">
      <c r="A88" s="36"/>
      <c r="B88" s="37"/>
      <c r="C88" s="37"/>
      <c r="D88" s="37"/>
      <c r="E88" s="37"/>
      <c r="F88" s="37"/>
      <c r="G88" s="353"/>
      <c r="H88" s="353"/>
      <c r="I88" s="353"/>
      <c r="J88" s="353"/>
      <c r="K88" s="353"/>
      <c r="L88" s="353"/>
      <c r="M88" s="353"/>
      <c r="N88" s="353"/>
      <c r="O88" s="353"/>
      <c r="P88" s="345"/>
      <c r="Q88" s="357"/>
      <c r="R88" s="60">
        <f>+R85</f>
        <v>34111</v>
      </c>
      <c r="S88" s="345"/>
      <c r="T88" s="345"/>
      <c r="U88" s="345"/>
      <c r="V88" s="45"/>
      <c r="W88" s="130"/>
    </row>
    <row r="89" spans="1:23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23"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23"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23"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23"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23"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23"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 spans="1:23"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spans="7:17"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 spans="7:17"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 spans="7:17"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 spans="7:17"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  <row r="101" spans="7:17"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</row>
    <row r="102" spans="7:17"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7:17"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7:17"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7:17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7:17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7:17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7:17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7:17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7:17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7:17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7:17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2:17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>
      <c r="B121" s="1" t="s">
        <v>52</v>
      </c>
    </row>
  </sheetData>
  <mergeCells count="22"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87:U88"/>
    <mergeCell ref="G87:P88"/>
    <mergeCell ref="S85:U86"/>
    <mergeCell ref="D6:D7"/>
    <mergeCell ref="Q6:Q7"/>
    <mergeCell ref="Q87:Q88"/>
  </mergeCells>
  <phoneticPr fontId="0" type="noConversion"/>
  <printOptions horizontalCentered="1" verticalCentered="1"/>
  <pageMargins left="0.1" right="0.1" top="0.5" bottom="0.25" header="0" footer="0"/>
  <pageSetup scale="37" fitToHeight="3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90"/>
  <sheetViews>
    <sheetView topLeftCell="C4" zoomScale="75" zoomScaleNormal="75" workbookViewId="0">
      <selection activeCell="L24" sqref="L24"/>
    </sheetView>
  </sheetViews>
  <sheetFormatPr defaultRowHeight="12.75"/>
  <cols>
    <col min="1" max="1" width="9.140625" style="10" hidden="1" customWidth="1"/>
    <col min="2" max="2" width="9.140625" style="1" hidden="1" customWidth="1"/>
    <col min="3" max="3" width="3.5703125" style="1" customWidth="1"/>
    <col min="4" max="4" width="38.85546875" style="1" customWidth="1"/>
    <col min="5" max="5" width="16.140625" style="1" customWidth="1"/>
    <col min="6" max="6" width="21.85546875" style="1" customWidth="1"/>
    <col min="7" max="7" width="21" style="1" customWidth="1"/>
    <col min="8" max="8" width="18.5703125" style="1" customWidth="1"/>
    <col min="9" max="9" width="20.7109375" style="35" customWidth="1"/>
    <col min="10" max="11" width="22.140625" style="1" customWidth="1"/>
    <col min="12" max="12" width="23.140625" style="20" customWidth="1"/>
    <col min="13" max="13" width="54.140625" style="1" customWidth="1"/>
    <col min="14" max="14" width="10" style="1" bestFit="1" customWidth="1"/>
    <col min="15" max="16384" width="9.140625" style="1"/>
  </cols>
  <sheetData>
    <row r="1" spans="1:13" ht="20.25">
      <c r="A1" s="137"/>
      <c r="B1" s="138"/>
      <c r="C1" s="358" t="s">
        <v>13</v>
      </c>
      <c r="D1" s="359"/>
      <c r="E1" s="359"/>
      <c r="F1" s="359"/>
      <c r="G1" s="359"/>
      <c r="H1" s="359"/>
      <c r="I1" s="359"/>
      <c r="J1" s="359"/>
      <c r="K1" s="359"/>
      <c r="L1" s="359"/>
      <c r="M1" s="139"/>
    </row>
    <row r="2" spans="1:13" ht="20.25">
      <c r="A2" s="140"/>
      <c r="B2" s="35"/>
      <c r="C2" s="53" t="str">
        <f>" "&amp;'COVER &amp; CERTIFICATION'!A4</f>
        <v xml:space="preserve"> BOWEN CENTER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3" ht="20.25">
      <c r="A3" s="140"/>
      <c r="B3" s="35"/>
      <c r="C3" s="41" t="str">
        <f>"For the Quarter Ending "&amp;TEXT('COVER &amp; CERTIFICATION'!E10,"MMMM DD, YYYY")</f>
        <v>For the Quarter Ending March 31, 2017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3" ht="21" thickBot="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3" ht="18" customHeight="1" thickBot="1">
      <c r="A5" s="140"/>
      <c r="B5" s="35"/>
      <c r="C5" s="437" t="s">
        <v>126</v>
      </c>
      <c r="D5" s="438"/>
      <c r="E5" s="439"/>
      <c r="F5" s="421" t="s">
        <v>132</v>
      </c>
      <c r="G5" s="435" t="s">
        <v>121</v>
      </c>
      <c r="H5" s="419" t="s">
        <v>101</v>
      </c>
      <c r="I5" s="420" t="s">
        <v>114</v>
      </c>
      <c r="J5" s="433" t="s">
        <v>122</v>
      </c>
      <c r="K5" s="411" t="s">
        <v>133</v>
      </c>
      <c r="L5" s="399" t="s">
        <v>229</v>
      </c>
      <c r="M5" s="141"/>
    </row>
    <row r="6" spans="1:13" s="2" customFormat="1" ht="60" customHeight="1" thickBot="1">
      <c r="A6" s="142" t="s">
        <v>11</v>
      </c>
      <c r="B6" s="143" t="s">
        <v>12</v>
      </c>
      <c r="C6" s="440"/>
      <c r="D6" s="441"/>
      <c r="E6" s="442"/>
      <c r="F6" s="443"/>
      <c r="G6" s="436"/>
      <c r="H6" s="330"/>
      <c r="I6" s="397"/>
      <c r="J6" s="434"/>
      <c r="K6" s="397"/>
      <c r="L6" s="444"/>
      <c r="M6" s="144" t="s">
        <v>111</v>
      </c>
    </row>
    <row r="7" spans="1:13" s="2" customFormat="1" ht="18" customHeight="1">
      <c r="A7" s="145">
        <f>+'COVER &amp; CERTIFICATION'!E10</f>
        <v>42825</v>
      </c>
      <c r="B7" s="143">
        <f>+'COVER &amp; CERTIFICATION'!A7</f>
        <v>423</v>
      </c>
      <c r="C7" s="416" t="s">
        <v>124</v>
      </c>
      <c r="D7" s="417"/>
      <c r="E7" s="418"/>
      <c r="F7" s="149"/>
      <c r="G7" s="183"/>
      <c r="H7" s="184"/>
      <c r="I7" s="152"/>
      <c r="J7" s="152"/>
      <c r="K7" s="88"/>
      <c r="L7" s="88"/>
      <c r="M7" s="146"/>
    </row>
    <row r="8" spans="1:13" ht="18" customHeight="1">
      <c r="A8" s="140">
        <f>+A7</f>
        <v>42825</v>
      </c>
      <c r="B8" s="35">
        <f>+B7</f>
        <v>423</v>
      </c>
      <c r="C8" s="124"/>
      <c r="D8" s="89" t="s">
        <v>38</v>
      </c>
      <c r="E8" s="89"/>
      <c r="F8" s="150">
        <f>+'DW-ADM'!Q54</f>
        <v>441171.54937600007</v>
      </c>
      <c r="G8" s="149"/>
      <c r="H8" s="152"/>
      <c r="I8" s="152"/>
      <c r="J8" s="152"/>
      <c r="K8" s="188">
        <f>-'DW-ADM'!R54</f>
        <v>-7531</v>
      </c>
      <c r="L8" s="64">
        <f>+F8+K8</f>
        <v>433640.54937600007</v>
      </c>
      <c r="M8" s="87"/>
    </row>
    <row r="9" spans="1:13" ht="18" customHeight="1">
      <c r="A9" s="140">
        <f>+A8</f>
        <v>42825</v>
      </c>
      <c r="B9" s="35">
        <f>+B8</f>
        <v>423</v>
      </c>
      <c r="C9" s="124"/>
      <c r="D9" s="89" t="s">
        <v>39</v>
      </c>
      <c r="E9" s="89"/>
      <c r="F9" s="150">
        <f>+'DW-CC'!Q54</f>
        <v>0</v>
      </c>
      <c r="G9" s="149"/>
      <c r="H9" s="152"/>
      <c r="I9" s="152"/>
      <c r="J9" s="152"/>
      <c r="K9" s="123">
        <f>-'DW-CC'!R54</f>
        <v>0</v>
      </c>
      <c r="L9" s="64">
        <f t="shared" ref="L9:L20" si="0">+F9+K9</f>
        <v>0</v>
      </c>
      <c r="M9" s="87"/>
    </row>
    <row r="10" spans="1:13" ht="18" customHeight="1">
      <c r="A10" s="140"/>
      <c r="B10" s="35"/>
      <c r="C10" s="124"/>
      <c r="D10" s="89" t="s">
        <v>40</v>
      </c>
      <c r="E10" s="89"/>
      <c r="F10" s="150">
        <f>+'DW-IS'!Q54</f>
        <v>54578.090848</v>
      </c>
      <c r="G10" s="149"/>
      <c r="H10" s="152"/>
      <c r="I10" s="152"/>
      <c r="J10" s="152"/>
      <c r="K10" s="123">
        <f>-'DW-IS'!R54</f>
        <v>-2658</v>
      </c>
      <c r="L10" s="64">
        <f t="shared" si="0"/>
        <v>51920.090848</v>
      </c>
      <c r="M10" s="87"/>
    </row>
    <row r="11" spans="1:13" ht="18" customHeight="1">
      <c r="A11" s="140"/>
      <c r="B11" s="35"/>
      <c r="C11" s="124"/>
      <c r="D11" s="89" t="s">
        <v>42</v>
      </c>
      <c r="E11" s="89"/>
      <c r="F11" s="150">
        <f>+'DW-RN'!Q54</f>
        <v>544490.35908799991</v>
      </c>
      <c r="G11" s="149"/>
      <c r="H11" s="152"/>
      <c r="I11" s="152"/>
      <c r="J11" s="152"/>
      <c r="K11" s="123">
        <f>-'DW-RN'!R54</f>
        <v>-11961</v>
      </c>
      <c r="L11" s="64">
        <f t="shared" si="0"/>
        <v>532529.35908799991</v>
      </c>
      <c r="M11" s="87"/>
    </row>
    <row r="12" spans="1:13" ht="18" customHeight="1">
      <c r="A12" s="140"/>
      <c r="B12" s="35"/>
      <c r="C12" s="124"/>
      <c r="D12" s="89" t="s">
        <v>41</v>
      </c>
      <c r="E12" s="89"/>
      <c r="F12" s="150">
        <f>+'DW-MD'!Q54</f>
        <v>466144.65391999995</v>
      </c>
      <c r="G12" s="149"/>
      <c r="H12" s="152"/>
      <c r="I12" s="152"/>
      <c r="J12" s="152"/>
      <c r="K12" s="123">
        <f>-'DW-MD'!R54</f>
        <v>-1772</v>
      </c>
      <c r="L12" s="64">
        <f t="shared" si="0"/>
        <v>464372.65391999995</v>
      </c>
      <c r="M12" s="87"/>
    </row>
    <row r="13" spans="1:13" ht="18" customHeight="1">
      <c r="A13" s="140"/>
      <c r="B13" s="35"/>
      <c r="C13" s="124"/>
      <c r="D13" s="89" t="s">
        <v>43</v>
      </c>
      <c r="E13" s="89"/>
      <c r="F13" s="150">
        <f>+'DW-PGSP'!Q54</f>
        <v>70086.141007999991</v>
      </c>
      <c r="G13" s="149"/>
      <c r="H13" s="152"/>
      <c r="I13" s="152"/>
      <c r="J13" s="152"/>
      <c r="K13" s="123">
        <f>-'DW-PGSP'!R54</f>
        <v>-2215</v>
      </c>
      <c r="L13" s="64">
        <f t="shared" si="0"/>
        <v>67871.141007999991</v>
      </c>
      <c r="M13" s="87"/>
    </row>
    <row r="14" spans="1:13" ht="18" customHeight="1">
      <c r="A14" s="140"/>
      <c r="B14" s="35"/>
      <c r="C14" s="124"/>
      <c r="D14" s="89" t="s">
        <v>44</v>
      </c>
      <c r="E14" s="89"/>
      <c r="F14" s="150">
        <f>+'DW-PSY'!Q54</f>
        <v>157332.21889600001</v>
      </c>
      <c r="G14" s="149"/>
      <c r="H14" s="152"/>
      <c r="I14" s="152"/>
      <c r="J14" s="152"/>
      <c r="K14" s="123">
        <f>-'DW-PSY'!R54</f>
        <v>-4430</v>
      </c>
      <c r="L14" s="64">
        <f t="shared" si="0"/>
        <v>152902.21889600001</v>
      </c>
      <c r="M14" s="87"/>
    </row>
    <row r="15" spans="1:13" ht="18" customHeight="1">
      <c r="A15" s="140"/>
      <c r="B15" s="35"/>
      <c r="C15" s="124"/>
      <c r="D15" s="89" t="s">
        <v>100</v>
      </c>
      <c r="E15" s="89"/>
      <c r="F15" s="150">
        <f>+'DW-SW'!Q53</f>
        <v>429590.39323199994</v>
      </c>
      <c r="G15" s="149"/>
      <c r="H15" s="152"/>
      <c r="I15" s="152"/>
      <c r="J15" s="152"/>
      <c r="K15" s="123">
        <f>-'DW-SW'!R53</f>
        <v>-16834</v>
      </c>
      <c r="L15" s="64">
        <f t="shared" si="0"/>
        <v>412756.39323199994</v>
      </c>
      <c r="M15" s="87"/>
    </row>
    <row r="16" spans="1:13" ht="18" customHeight="1">
      <c r="A16" s="140"/>
      <c r="B16" s="35"/>
      <c r="C16" s="124"/>
      <c r="D16" s="90" t="s">
        <v>99</v>
      </c>
      <c r="E16" s="90"/>
      <c r="F16" s="150">
        <f>+'DW-MSW'!Q53</f>
        <v>267144.244512</v>
      </c>
      <c r="G16" s="149"/>
      <c r="H16" s="152"/>
      <c r="I16" s="152"/>
      <c r="J16" s="152"/>
      <c r="K16" s="123">
        <f>-'DW-MSW'!R53</f>
        <v>-8860</v>
      </c>
      <c r="L16" s="64">
        <f t="shared" si="0"/>
        <v>258284.244512</v>
      </c>
      <c r="M16" s="87"/>
    </row>
    <row r="17" spans="1:13" ht="18" customHeight="1">
      <c r="A17" s="140"/>
      <c r="B17" s="35"/>
      <c r="C17" s="124"/>
      <c r="D17" s="89" t="s">
        <v>45</v>
      </c>
      <c r="E17" s="89"/>
      <c r="F17" s="150">
        <f>+'DW-SS'!Q97</f>
        <v>724407.12542400009</v>
      </c>
      <c r="G17" s="149"/>
      <c r="H17" s="152"/>
      <c r="I17" s="152"/>
      <c r="J17" s="152"/>
      <c r="K17" s="123">
        <f>-'DW-SS'!R97</f>
        <v>-35883</v>
      </c>
      <c r="L17" s="64">
        <f t="shared" si="0"/>
        <v>688524.12542400009</v>
      </c>
      <c r="M17" s="87"/>
    </row>
    <row r="18" spans="1:13" ht="18" customHeight="1">
      <c r="A18" s="140"/>
      <c r="B18" s="35"/>
      <c r="C18" s="124"/>
      <c r="D18" s="89" t="s">
        <v>94</v>
      </c>
      <c r="E18" s="89"/>
      <c r="F18" s="150">
        <f>+'DW-TCM'!Q530</f>
        <v>5472199.7581919981</v>
      </c>
      <c r="G18" s="149"/>
      <c r="H18" s="152"/>
      <c r="I18" s="152"/>
      <c r="J18" s="152"/>
      <c r="K18" s="123">
        <f>-'DW-TCM'!R530</f>
        <v>-229917</v>
      </c>
      <c r="L18" s="64">
        <f t="shared" si="0"/>
        <v>5242282.7581919981</v>
      </c>
      <c r="M18" s="87"/>
    </row>
    <row r="19" spans="1:13" ht="18" customHeight="1">
      <c r="A19" s="140"/>
      <c r="B19" s="35"/>
      <c r="C19" s="124"/>
      <c r="D19" s="89" t="s">
        <v>46</v>
      </c>
      <c r="E19" s="89"/>
      <c r="F19" s="150">
        <f>+'DW-TP'!Q62</f>
        <v>680133.39888000023</v>
      </c>
      <c r="G19" s="149"/>
      <c r="H19" s="152"/>
      <c r="I19" s="152"/>
      <c r="J19" s="152"/>
      <c r="K19" s="123">
        <f>-'DW-TP'!R62</f>
        <v>-21707</v>
      </c>
      <c r="L19" s="64">
        <f t="shared" si="0"/>
        <v>658426.39888000023</v>
      </c>
      <c r="M19" s="87"/>
    </row>
    <row r="20" spans="1:13" ht="18" customHeight="1">
      <c r="A20" s="140">
        <f>+A9</f>
        <v>42825</v>
      </c>
      <c r="B20" s="35">
        <f>+B9</f>
        <v>423</v>
      </c>
      <c r="C20" s="124"/>
      <c r="D20" s="89" t="s">
        <v>47</v>
      </c>
      <c r="E20" s="89"/>
      <c r="F20" s="150">
        <f>+'DW-UD'!Q53</f>
        <v>107318.03849600001</v>
      </c>
      <c r="G20" s="149"/>
      <c r="H20" s="152"/>
      <c r="I20" s="152"/>
      <c r="J20" s="152"/>
      <c r="K20" s="123">
        <f>-'DW-UD'!R53</f>
        <v>-3101</v>
      </c>
      <c r="L20" s="64">
        <f t="shared" si="0"/>
        <v>104217.03849600001</v>
      </c>
      <c r="M20" s="87"/>
    </row>
    <row r="21" spans="1:13" s="2" customFormat="1" ht="18" customHeight="1">
      <c r="A21" s="140" t="e">
        <f>+#REF!</f>
        <v>#REF!</v>
      </c>
      <c r="B21" s="35" t="e">
        <f>+#REF!</f>
        <v>#REF!</v>
      </c>
      <c r="C21" s="125"/>
      <c r="D21" s="126" t="s">
        <v>87</v>
      </c>
      <c r="E21" s="126"/>
      <c r="F21" s="151">
        <f t="shared" ref="F21:L21" si="1">SUM(F8:F20)</f>
        <v>9414595.971872</v>
      </c>
      <c r="G21" s="149"/>
      <c r="H21" s="152"/>
      <c r="I21" s="152"/>
      <c r="J21" s="152"/>
      <c r="K21" s="187">
        <f t="shared" si="1"/>
        <v>-346869</v>
      </c>
      <c r="L21" s="154">
        <f t="shared" si="1"/>
        <v>9067726.971872</v>
      </c>
      <c r="M21" s="146"/>
    </row>
    <row r="22" spans="1:13" s="2" customFormat="1" ht="0.95" customHeight="1" thickBo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3" s="2" customFormat="1" ht="23.25" customHeight="1" thickBot="1">
      <c r="A23" s="148"/>
      <c r="B23" s="135"/>
      <c r="C23" s="155" t="s">
        <v>125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3" ht="24.75" customHeight="1" thickBot="1">
      <c r="A24" s="140" t="e">
        <f>+#REF!</f>
        <v>#REF!</v>
      </c>
      <c r="B24" s="35" t="e">
        <f>+#REF!</f>
        <v>#REF!</v>
      </c>
      <c r="C24" s="124"/>
      <c r="D24" s="89" t="s">
        <v>115</v>
      </c>
      <c r="E24" s="89"/>
      <c r="F24" s="151">
        <f>+'DW-G&amp;A'!Q85</f>
        <v>1316108.33984</v>
      </c>
      <c r="G24" s="185"/>
      <c r="H24" s="186"/>
      <c r="I24" s="152"/>
      <c r="J24" s="152"/>
      <c r="K24" s="189">
        <f>-'DW-G&amp;A'!R85</f>
        <v>-34111</v>
      </c>
      <c r="L24" s="154">
        <f>+F24+K24</f>
        <v>1281997.33984</v>
      </c>
      <c r="M24" s="87"/>
    </row>
    <row r="25" spans="1:13" ht="12" customHeight="1">
      <c r="A25" s="137"/>
      <c r="B25" s="138"/>
      <c r="C25" s="424" t="s">
        <v>131</v>
      </c>
      <c r="D25" s="425"/>
      <c r="E25" s="425"/>
      <c r="F25" s="421" t="s">
        <v>132</v>
      </c>
      <c r="G25" s="431" t="s">
        <v>121</v>
      </c>
      <c r="H25" s="429" t="s">
        <v>101</v>
      </c>
      <c r="I25" s="432" t="s">
        <v>114</v>
      </c>
      <c r="J25" s="412" t="s">
        <v>122</v>
      </c>
      <c r="K25" s="411" t="s">
        <v>123</v>
      </c>
      <c r="L25" s="399" t="s">
        <v>230</v>
      </c>
      <c r="M25" s="396" t="s">
        <v>111</v>
      </c>
    </row>
    <row r="26" spans="1:13" ht="18" customHeight="1">
      <c r="A26" s="140" t="e">
        <f>+#REF!</f>
        <v>#REF!</v>
      </c>
      <c r="B26" s="35" t="e">
        <f>+#REF!</f>
        <v>#REF!</v>
      </c>
      <c r="C26" s="426"/>
      <c r="D26" s="403"/>
      <c r="E26" s="403"/>
      <c r="F26" s="422"/>
      <c r="G26" s="397"/>
      <c r="H26" s="339"/>
      <c r="I26" s="397"/>
      <c r="J26" s="412"/>
      <c r="K26" s="397"/>
      <c r="L26" s="400"/>
      <c r="M26" s="397"/>
    </row>
    <row r="27" spans="1:13" ht="34.5" customHeight="1" thickBot="1">
      <c r="A27" s="148"/>
      <c r="B27" s="135"/>
      <c r="C27" s="427"/>
      <c r="D27" s="428"/>
      <c r="E27" s="428"/>
      <c r="F27" s="423"/>
      <c r="G27" s="398"/>
      <c r="H27" s="430"/>
      <c r="I27" s="398"/>
      <c r="J27" s="413"/>
      <c r="K27" s="398"/>
      <c r="L27" s="401"/>
      <c r="M27" s="398"/>
    </row>
    <row r="28" spans="1:13" ht="18" customHeight="1">
      <c r="A28" s="140" t="e">
        <f>+A26</f>
        <v>#REF!</v>
      </c>
      <c r="B28" s="35" t="e">
        <f>+B26</f>
        <v>#REF!</v>
      </c>
      <c r="C28" s="190" t="s">
        <v>127</v>
      </c>
      <c r="D28" s="97"/>
      <c r="E28" s="97"/>
      <c r="F28" s="164"/>
      <c r="G28" s="164"/>
      <c r="H28" s="55">
        <f>+F28-G28</f>
        <v>0</v>
      </c>
      <c r="I28" s="167"/>
      <c r="J28" s="179">
        <f>+H28-I28</f>
        <v>0</v>
      </c>
      <c r="K28" s="168"/>
      <c r="L28" s="64">
        <f>+J28+K28</f>
        <v>0</v>
      </c>
      <c r="M28" s="169"/>
    </row>
    <row r="29" spans="1:13" ht="18" customHeight="1">
      <c r="A29" s="140" t="e">
        <f t="shared" ref="A29:A59" si="2">+A28</f>
        <v>#REF!</v>
      </c>
      <c r="B29" s="35" t="e">
        <f t="shared" ref="B29:B59" si="3">+B28</f>
        <v>#REF!</v>
      </c>
      <c r="C29" s="158" t="s">
        <v>128</v>
      </c>
      <c r="D29" s="16"/>
      <c r="E29" s="163"/>
      <c r="F29" s="121"/>
      <c r="G29" s="121"/>
      <c r="H29" s="55">
        <f t="shared" ref="H29:H56" si="4">+F29-G29</f>
        <v>0</v>
      </c>
      <c r="I29" s="167"/>
      <c r="J29" s="179">
        <f t="shared" ref="J29:J56" si="5">+H29-I29</f>
        <v>0</v>
      </c>
      <c r="K29" s="133"/>
      <c r="L29" s="64">
        <f t="shared" ref="L29:L56" si="6">+J29+K29</f>
        <v>0</v>
      </c>
      <c r="M29" s="169"/>
    </row>
    <row r="30" spans="1:13" ht="18" customHeight="1">
      <c r="A30" s="140" t="e">
        <f t="shared" si="2"/>
        <v>#REF!</v>
      </c>
      <c r="B30" s="35" t="e">
        <f t="shared" si="3"/>
        <v>#REF!</v>
      </c>
      <c r="C30" s="118"/>
      <c r="D30" s="119" t="s">
        <v>0</v>
      </c>
      <c r="E30" s="163"/>
      <c r="F30" s="121">
        <v>43879.23</v>
      </c>
      <c r="G30" s="121">
        <f>22508.66-21938.66</f>
        <v>570</v>
      </c>
      <c r="H30" s="55">
        <f t="shared" si="4"/>
        <v>43309.23</v>
      </c>
      <c r="I30" s="167">
        <v>21370.57</v>
      </c>
      <c r="J30" s="179">
        <f t="shared" si="5"/>
        <v>21938.660000000003</v>
      </c>
      <c r="K30" s="133"/>
      <c r="L30" s="64">
        <f t="shared" si="6"/>
        <v>21938.660000000003</v>
      </c>
      <c r="M30" s="169" t="s">
        <v>2299</v>
      </c>
    </row>
    <row r="31" spans="1:13" ht="18" customHeight="1">
      <c r="A31" s="140" t="e">
        <f t="shared" si="2"/>
        <v>#REF!</v>
      </c>
      <c r="B31" s="35" t="e">
        <f t="shared" si="3"/>
        <v>#REF!</v>
      </c>
      <c r="C31" s="15"/>
      <c r="D31" s="16" t="s">
        <v>1</v>
      </c>
      <c r="E31" s="163"/>
      <c r="F31" s="121">
        <v>5801.32</v>
      </c>
      <c r="G31" s="121">
        <f>5801.32-0</f>
        <v>5801.32</v>
      </c>
      <c r="H31" s="55">
        <f t="shared" si="4"/>
        <v>0</v>
      </c>
      <c r="I31" s="167"/>
      <c r="J31" s="179">
        <f t="shared" si="5"/>
        <v>0</v>
      </c>
      <c r="K31" s="133"/>
      <c r="L31" s="64">
        <f t="shared" si="6"/>
        <v>0</v>
      </c>
      <c r="M31" s="169"/>
    </row>
    <row r="32" spans="1:13" ht="18" customHeight="1">
      <c r="A32" s="140" t="e">
        <f t="shared" si="2"/>
        <v>#REF!</v>
      </c>
      <c r="B32" s="35" t="e">
        <f t="shared" si="3"/>
        <v>#REF!</v>
      </c>
      <c r="C32" s="15"/>
      <c r="D32" s="16" t="s">
        <v>105</v>
      </c>
      <c r="E32" s="163"/>
      <c r="F32" s="121">
        <v>67477.259999999995</v>
      </c>
      <c r="G32" s="121">
        <f>57404.01-30004.81</f>
        <v>27399.200000000001</v>
      </c>
      <c r="H32" s="55">
        <f t="shared" si="4"/>
        <v>40078.06</v>
      </c>
      <c r="I32" s="167">
        <f>7073.25+3000</f>
        <v>10073.25</v>
      </c>
      <c r="J32" s="179">
        <f t="shared" si="5"/>
        <v>30004.809999999998</v>
      </c>
      <c r="K32" s="133"/>
      <c r="L32" s="64">
        <f t="shared" si="6"/>
        <v>30004.809999999998</v>
      </c>
      <c r="M32" s="169" t="s">
        <v>2300</v>
      </c>
    </row>
    <row r="33" spans="1:13" ht="18" customHeight="1">
      <c r="A33" s="140" t="e">
        <f t="shared" si="2"/>
        <v>#REF!</v>
      </c>
      <c r="B33" s="35" t="e">
        <f t="shared" si="3"/>
        <v>#REF!</v>
      </c>
      <c r="C33" s="15"/>
      <c r="D33" s="16" t="s">
        <v>106</v>
      </c>
      <c r="E33" s="163"/>
      <c r="F33" s="121"/>
      <c r="G33" s="121"/>
      <c r="H33" s="55">
        <f t="shared" si="4"/>
        <v>0</v>
      </c>
      <c r="I33" s="167"/>
      <c r="J33" s="179">
        <f t="shared" si="5"/>
        <v>0</v>
      </c>
      <c r="K33" s="133"/>
      <c r="L33" s="64">
        <f t="shared" si="6"/>
        <v>0</v>
      </c>
      <c r="M33" s="169"/>
    </row>
    <row r="34" spans="1:13" ht="18" customHeight="1">
      <c r="A34" s="140" t="e">
        <f t="shared" si="2"/>
        <v>#REF!</v>
      </c>
      <c r="B34" s="35" t="e">
        <f t="shared" si="3"/>
        <v>#REF!</v>
      </c>
      <c r="C34" s="118"/>
      <c r="D34" s="120" t="s">
        <v>14</v>
      </c>
      <c r="E34" s="163"/>
      <c r="F34" s="121">
        <v>71138.92</v>
      </c>
      <c r="G34" s="121">
        <f>49901.53-0</f>
        <v>49901.53</v>
      </c>
      <c r="H34" s="55">
        <f t="shared" si="4"/>
        <v>21237.39</v>
      </c>
      <c r="I34" s="167">
        <v>21237.39</v>
      </c>
      <c r="J34" s="179">
        <f t="shared" si="5"/>
        <v>0</v>
      </c>
      <c r="K34" s="133"/>
      <c r="L34" s="64">
        <f t="shared" si="6"/>
        <v>0</v>
      </c>
      <c r="M34" s="169"/>
    </row>
    <row r="35" spans="1:13" ht="18" customHeight="1">
      <c r="A35" s="140" t="e">
        <f t="shared" si="2"/>
        <v>#REF!</v>
      </c>
      <c r="B35" s="35" t="e">
        <f t="shared" si="3"/>
        <v>#REF!</v>
      </c>
      <c r="C35" s="15"/>
      <c r="D35" s="16" t="s">
        <v>85</v>
      </c>
      <c r="E35" s="163"/>
      <c r="F35" s="121">
        <v>265117.28000000003</v>
      </c>
      <c r="G35" s="121">
        <f>191571.12-5274.95</f>
        <v>186296.16999999998</v>
      </c>
      <c r="H35" s="55">
        <f t="shared" si="4"/>
        <v>78821.110000000044</v>
      </c>
      <c r="I35" s="167">
        <f>39200+34346.16</f>
        <v>73546.16</v>
      </c>
      <c r="J35" s="179">
        <f t="shared" si="5"/>
        <v>5274.9500000000407</v>
      </c>
      <c r="K35" s="133"/>
      <c r="L35" s="64">
        <f t="shared" si="6"/>
        <v>5274.9500000000407</v>
      </c>
      <c r="M35" s="169" t="s">
        <v>2301</v>
      </c>
    </row>
    <row r="36" spans="1:13" ht="18" customHeight="1">
      <c r="A36" s="140" t="e">
        <f t="shared" si="2"/>
        <v>#REF!</v>
      </c>
      <c r="B36" s="35" t="e">
        <f t="shared" si="3"/>
        <v>#REF!</v>
      </c>
      <c r="C36" s="15"/>
      <c r="D36" s="16" t="s">
        <v>90</v>
      </c>
      <c r="E36" s="163"/>
      <c r="F36" s="121">
        <v>36135.620000000003</v>
      </c>
      <c r="G36" s="121">
        <f>33422.62-0</f>
        <v>33422.620000000003</v>
      </c>
      <c r="H36" s="55">
        <f t="shared" si="4"/>
        <v>2713</v>
      </c>
      <c r="I36" s="167">
        <v>2713</v>
      </c>
      <c r="J36" s="179">
        <f t="shared" si="5"/>
        <v>0</v>
      </c>
      <c r="K36" s="133"/>
      <c r="L36" s="64">
        <f t="shared" si="6"/>
        <v>0</v>
      </c>
      <c r="M36" s="169"/>
    </row>
    <row r="37" spans="1:13" ht="18" customHeight="1">
      <c r="A37" s="140" t="e">
        <f t="shared" si="2"/>
        <v>#REF!</v>
      </c>
      <c r="B37" s="35" t="e">
        <f t="shared" si="3"/>
        <v>#REF!</v>
      </c>
      <c r="C37" s="118"/>
      <c r="D37" s="120" t="s">
        <v>91</v>
      </c>
      <c r="E37" s="163"/>
      <c r="F37" s="121">
        <v>8622.84</v>
      </c>
      <c r="G37" s="121">
        <f>4861.53-0</f>
        <v>4861.53</v>
      </c>
      <c r="H37" s="55">
        <f t="shared" si="4"/>
        <v>3761.3100000000004</v>
      </c>
      <c r="I37" s="167">
        <v>3761.31</v>
      </c>
      <c r="J37" s="179">
        <f t="shared" si="5"/>
        <v>0</v>
      </c>
      <c r="K37" s="133"/>
      <c r="L37" s="64">
        <f t="shared" si="6"/>
        <v>0</v>
      </c>
      <c r="M37" s="169"/>
    </row>
    <row r="38" spans="1:13" ht="18" customHeight="1">
      <c r="A38" s="140" t="e">
        <f t="shared" si="2"/>
        <v>#REF!</v>
      </c>
      <c r="B38" s="35" t="e">
        <f t="shared" si="3"/>
        <v>#REF!</v>
      </c>
      <c r="C38" s="15"/>
      <c r="D38" s="16" t="s">
        <v>2</v>
      </c>
      <c r="E38" s="163"/>
      <c r="F38" s="121">
        <v>103687.49</v>
      </c>
      <c r="G38" s="121">
        <f>90059.8-0</f>
        <v>90059.8</v>
      </c>
      <c r="H38" s="55">
        <f t="shared" si="4"/>
        <v>13627.690000000002</v>
      </c>
      <c r="I38" s="167">
        <v>13627.69</v>
      </c>
      <c r="J38" s="179">
        <f t="shared" si="5"/>
        <v>0</v>
      </c>
      <c r="K38" s="133"/>
      <c r="L38" s="64">
        <f t="shared" si="6"/>
        <v>0</v>
      </c>
      <c r="M38" s="169"/>
    </row>
    <row r="39" spans="1:13" ht="18" customHeight="1">
      <c r="A39" s="140" t="e">
        <f t="shared" si="2"/>
        <v>#REF!</v>
      </c>
      <c r="B39" s="35" t="e">
        <f t="shared" si="3"/>
        <v>#REF!</v>
      </c>
      <c r="C39" s="15"/>
      <c r="D39" s="16" t="s">
        <v>3</v>
      </c>
      <c r="E39" s="163"/>
      <c r="F39" s="121">
        <v>192624.2</v>
      </c>
      <c r="G39" s="121">
        <f>192624.2-13929.6</f>
        <v>178694.6</v>
      </c>
      <c r="H39" s="55">
        <f t="shared" si="4"/>
        <v>13929.600000000006</v>
      </c>
      <c r="I39" s="167"/>
      <c r="J39" s="179">
        <f t="shared" si="5"/>
        <v>13929.600000000006</v>
      </c>
      <c r="K39" s="133"/>
      <c r="L39" s="64">
        <f t="shared" si="6"/>
        <v>13929.600000000006</v>
      </c>
      <c r="M39" s="169" t="s">
        <v>2302</v>
      </c>
    </row>
    <row r="40" spans="1:13" ht="18" customHeight="1">
      <c r="A40" s="140" t="e">
        <f t="shared" si="2"/>
        <v>#REF!</v>
      </c>
      <c r="B40" s="35" t="e">
        <f t="shared" si="3"/>
        <v>#REF!</v>
      </c>
      <c r="C40" s="118"/>
      <c r="D40" s="120" t="s">
        <v>20</v>
      </c>
      <c r="E40" s="163"/>
      <c r="F40" s="121">
        <v>123416.36</v>
      </c>
      <c r="G40" s="121">
        <v>42841.23</v>
      </c>
      <c r="H40" s="55">
        <f t="shared" si="4"/>
        <v>80575.13</v>
      </c>
      <c r="I40" s="167">
        <v>80575.13</v>
      </c>
      <c r="J40" s="179">
        <f t="shared" si="5"/>
        <v>0</v>
      </c>
      <c r="K40" s="133"/>
      <c r="L40" s="64">
        <f t="shared" si="6"/>
        <v>0</v>
      </c>
      <c r="M40" s="169"/>
    </row>
    <row r="41" spans="1:13" ht="18" customHeight="1">
      <c r="A41" s="140" t="e">
        <f t="shared" si="2"/>
        <v>#REF!</v>
      </c>
      <c r="B41" s="35" t="e">
        <f t="shared" si="3"/>
        <v>#REF!</v>
      </c>
      <c r="C41" s="15"/>
      <c r="D41" s="16" t="s">
        <v>4</v>
      </c>
      <c r="E41" s="163"/>
      <c r="F41" s="121">
        <v>59317.94</v>
      </c>
      <c r="G41" s="121">
        <f>57749.83-798.81</f>
        <v>56951.020000000004</v>
      </c>
      <c r="H41" s="55">
        <f t="shared" si="4"/>
        <v>2366.9199999999983</v>
      </c>
      <c r="I41" s="167">
        <v>1568.11</v>
      </c>
      <c r="J41" s="179">
        <f t="shared" si="5"/>
        <v>798.80999999999835</v>
      </c>
      <c r="K41" s="133"/>
      <c r="L41" s="64">
        <f t="shared" si="6"/>
        <v>798.80999999999835</v>
      </c>
      <c r="M41" s="169" t="s">
        <v>2303</v>
      </c>
    </row>
    <row r="42" spans="1:13" ht="18" customHeight="1">
      <c r="A42" s="140" t="e">
        <f t="shared" si="2"/>
        <v>#REF!</v>
      </c>
      <c r="B42" s="35" t="e">
        <f t="shared" si="3"/>
        <v>#REF!</v>
      </c>
      <c r="C42" s="118"/>
      <c r="D42" s="119" t="s">
        <v>5</v>
      </c>
      <c r="E42" s="163"/>
      <c r="F42" s="121">
        <v>113540.07</v>
      </c>
      <c r="G42" s="121">
        <f>107689.56-24535.48</f>
        <v>83154.080000000002</v>
      </c>
      <c r="H42" s="55">
        <f t="shared" si="4"/>
        <v>30385.990000000005</v>
      </c>
      <c r="I42" s="167">
        <v>5850.51</v>
      </c>
      <c r="J42" s="179">
        <f t="shared" si="5"/>
        <v>24535.480000000003</v>
      </c>
      <c r="K42" s="133"/>
      <c r="L42" s="64">
        <f t="shared" si="6"/>
        <v>24535.480000000003</v>
      </c>
      <c r="M42" s="169" t="s">
        <v>5</v>
      </c>
    </row>
    <row r="43" spans="1:13" ht="18" customHeight="1">
      <c r="A43" s="140" t="e">
        <f t="shared" si="2"/>
        <v>#REF!</v>
      </c>
      <c r="B43" s="35" t="e">
        <f t="shared" si="3"/>
        <v>#REF!</v>
      </c>
      <c r="C43" s="15"/>
      <c r="D43" s="16" t="s">
        <v>6</v>
      </c>
      <c r="E43" s="163"/>
      <c r="F43" s="121">
        <v>10135.33</v>
      </c>
      <c r="G43" s="121">
        <f>10063.18-2614.31</f>
        <v>7448.8700000000008</v>
      </c>
      <c r="H43" s="55">
        <f t="shared" si="4"/>
        <v>2686.4599999999991</v>
      </c>
      <c r="I43" s="167">
        <v>72.150000000000006</v>
      </c>
      <c r="J43" s="179">
        <f t="shared" si="5"/>
        <v>2614.309999999999</v>
      </c>
      <c r="K43" s="133"/>
      <c r="L43" s="64">
        <f t="shared" si="6"/>
        <v>2614.309999999999</v>
      </c>
      <c r="M43" s="169" t="s">
        <v>6</v>
      </c>
    </row>
    <row r="44" spans="1:13" ht="18" customHeight="1">
      <c r="A44" s="140" t="e">
        <f t="shared" si="2"/>
        <v>#REF!</v>
      </c>
      <c r="B44" s="35" t="e">
        <f t="shared" si="3"/>
        <v>#REF!</v>
      </c>
      <c r="C44" s="15"/>
      <c r="D44" s="16" t="s">
        <v>7</v>
      </c>
      <c r="E44" s="163"/>
      <c r="F44" s="121">
        <v>12204.22</v>
      </c>
      <c r="G44" s="121">
        <f>12186.22-2045.99</f>
        <v>10140.23</v>
      </c>
      <c r="H44" s="55">
        <f t="shared" si="4"/>
        <v>2063.9899999999998</v>
      </c>
      <c r="I44" s="167">
        <v>18</v>
      </c>
      <c r="J44" s="179">
        <f t="shared" si="5"/>
        <v>2045.9899999999998</v>
      </c>
      <c r="K44" s="133"/>
      <c r="L44" s="64">
        <f t="shared" si="6"/>
        <v>2045.9899999999998</v>
      </c>
      <c r="M44" s="169" t="s">
        <v>2304</v>
      </c>
    </row>
    <row r="45" spans="1:13" ht="18" customHeight="1">
      <c r="A45" s="140" t="e">
        <f t="shared" si="2"/>
        <v>#REF!</v>
      </c>
      <c r="B45" s="35" t="e">
        <f t="shared" si="3"/>
        <v>#REF!</v>
      </c>
      <c r="C45" s="15"/>
      <c r="D45" s="16" t="s">
        <v>8</v>
      </c>
      <c r="E45" s="163"/>
      <c r="F45" s="121">
        <v>440364.26</v>
      </c>
      <c r="G45" s="121">
        <v>436351.99</v>
      </c>
      <c r="H45" s="55">
        <f t="shared" si="4"/>
        <v>4012.2700000000186</v>
      </c>
      <c r="I45" s="167">
        <v>4012.27</v>
      </c>
      <c r="J45" s="179">
        <f t="shared" si="5"/>
        <v>1.8644641386345029E-11</v>
      </c>
      <c r="K45" s="133"/>
      <c r="L45" s="64">
        <f t="shared" si="6"/>
        <v>1.8644641386345029E-11</v>
      </c>
      <c r="M45" s="169"/>
    </row>
    <row r="46" spans="1:13" ht="18" customHeight="1">
      <c r="A46" s="140" t="e">
        <f t="shared" si="2"/>
        <v>#REF!</v>
      </c>
      <c r="B46" s="35" t="e">
        <f t="shared" si="3"/>
        <v>#REF!</v>
      </c>
      <c r="C46" s="118"/>
      <c r="D46" s="119" t="s">
        <v>9</v>
      </c>
      <c r="E46" s="163"/>
      <c r="F46" s="121">
        <v>171127.4</v>
      </c>
      <c r="G46" s="121">
        <f>150867.4-1368.01</f>
        <v>149499.38999999998</v>
      </c>
      <c r="H46" s="55">
        <f t="shared" si="4"/>
        <v>21628.010000000009</v>
      </c>
      <c r="I46" s="167">
        <v>20260</v>
      </c>
      <c r="J46" s="179">
        <f t="shared" si="5"/>
        <v>1368.0100000000093</v>
      </c>
      <c r="K46" s="133"/>
      <c r="L46" s="64">
        <f t="shared" si="6"/>
        <v>1368.0100000000093</v>
      </c>
      <c r="M46" s="169" t="s">
        <v>2305</v>
      </c>
    </row>
    <row r="47" spans="1:13" ht="18" customHeight="1">
      <c r="A47" s="140" t="e">
        <f t="shared" si="2"/>
        <v>#REF!</v>
      </c>
      <c r="B47" s="35" t="e">
        <f t="shared" si="3"/>
        <v>#REF!</v>
      </c>
      <c r="C47" s="15"/>
      <c r="D47" s="16" t="s">
        <v>21</v>
      </c>
      <c r="E47" s="163"/>
      <c r="F47" s="121">
        <v>20632.75</v>
      </c>
      <c r="G47" s="121">
        <v>5284.33</v>
      </c>
      <c r="H47" s="55">
        <f t="shared" si="4"/>
        <v>15348.42</v>
      </c>
      <c r="I47" s="167">
        <v>5568.33</v>
      </c>
      <c r="J47" s="179">
        <f t="shared" si="5"/>
        <v>9780.09</v>
      </c>
      <c r="K47" s="133"/>
      <c r="L47" s="64">
        <f t="shared" si="6"/>
        <v>9780.09</v>
      </c>
      <c r="M47" s="169" t="s">
        <v>2306</v>
      </c>
    </row>
    <row r="48" spans="1:13" ht="18" customHeight="1">
      <c r="A48" s="140" t="e">
        <f t="shared" si="2"/>
        <v>#REF!</v>
      </c>
      <c r="B48" s="35" t="e">
        <f t="shared" si="3"/>
        <v>#REF!</v>
      </c>
      <c r="C48" s="118"/>
      <c r="D48" s="119" t="s">
        <v>10</v>
      </c>
      <c r="E48" s="163"/>
      <c r="F48" s="121">
        <v>362366.19</v>
      </c>
      <c r="G48" s="121">
        <v>282697.33</v>
      </c>
      <c r="H48" s="55">
        <f t="shared" si="4"/>
        <v>79668.859999999986</v>
      </c>
      <c r="I48" s="167">
        <v>79668.86</v>
      </c>
      <c r="J48" s="179">
        <f t="shared" si="5"/>
        <v>0</v>
      </c>
      <c r="K48" s="133"/>
      <c r="L48" s="64">
        <f t="shared" si="6"/>
        <v>0</v>
      </c>
      <c r="M48" s="169"/>
    </row>
    <row r="49" spans="1:15" ht="18" customHeight="1">
      <c r="A49" s="140" t="e">
        <f t="shared" si="2"/>
        <v>#REF!</v>
      </c>
      <c r="B49" s="35" t="e">
        <f t="shared" si="3"/>
        <v>#REF!</v>
      </c>
      <c r="C49" s="15"/>
      <c r="D49" s="16" t="s">
        <v>16</v>
      </c>
      <c r="E49" s="163"/>
      <c r="F49" s="121">
        <v>17466.060000000001</v>
      </c>
      <c r="G49" s="121">
        <v>10883.87</v>
      </c>
      <c r="H49" s="55">
        <f t="shared" si="4"/>
        <v>6582.1900000000005</v>
      </c>
      <c r="I49" s="167">
        <v>6582.19</v>
      </c>
      <c r="J49" s="179">
        <f t="shared" si="5"/>
        <v>0</v>
      </c>
      <c r="K49" s="133"/>
      <c r="L49" s="64">
        <f t="shared" si="6"/>
        <v>0</v>
      </c>
      <c r="M49" s="169"/>
    </row>
    <row r="50" spans="1:15" ht="18" customHeight="1">
      <c r="A50" s="140" t="e">
        <f t="shared" si="2"/>
        <v>#REF!</v>
      </c>
      <c r="B50" s="35" t="e">
        <f t="shared" si="3"/>
        <v>#REF!</v>
      </c>
      <c r="C50" s="118"/>
      <c r="D50" s="119" t="s">
        <v>17</v>
      </c>
      <c r="E50" s="163"/>
      <c r="F50" s="121"/>
      <c r="G50" s="121"/>
      <c r="H50" s="55">
        <f t="shared" si="4"/>
        <v>0</v>
      </c>
      <c r="I50" s="167"/>
      <c r="J50" s="179">
        <f t="shared" si="5"/>
        <v>0</v>
      </c>
      <c r="K50" s="133"/>
      <c r="L50" s="64">
        <f t="shared" si="6"/>
        <v>0</v>
      </c>
      <c r="M50" s="169"/>
    </row>
    <row r="51" spans="1:15" ht="18" customHeight="1">
      <c r="A51" s="140" t="e">
        <f t="shared" si="2"/>
        <v>#REF!</v>
      </c>
      <c r="B51" s="35" t="e">
        <f t="shared" si="3"/>
        <v>#REF!</v>
      </c>
      <c r="C51" s="15"/>
      <c r="D51" s="16" t="s">
        <v>18</v>
      </c>
      <c r="E51" s="163"/>
      <c r="F51" s="121">
        <v>434.16</v>
      </c>
      <c r="G51" s="121">
        <v>0</v>
      </c>
      <c r="H51" s="55">
        <f t="shared" si="4"/>
        <v>434.16</v>
      </c>
      <c r="I51" s="167">
        <v>434.16</v>
      </c>
      <c r="J51" s="179">
        <f t="shared" si="5"/>
        <v>0</v>
      </c>
      <c r="K51" s="133"/>
      <c r="L51" s="64">
        <f t="shared" si="6"/>
        <v>0</v>
      </c>
      <c r="M51" s="169"/>
    </row>
    <row r="52" spans="1:15" ht="18" customHeight="1">
      <c r="A52" s="140" t="e">
        <f t="shared" si="2"/>
        <v>#REF!</v>
      </c>
      <c r="B52" s="35" t="e">
        <f t="shared" si="3"/>
        <v>#REF!</v>
      </c>
      <c r="C52" s="118"/>
      <c r="D52" s="119" t="s">
        <v>19</v>
      </c>
      <c r="E52" s="163"/>
      <c r="F52" s="121">
        <v>59965.23</v>
      </c>
      <c r="G52" s="121">
        <v>15243.85</v>
      </c>
      <c r="H52" s="55">
        <f t="shared" si="4"/>
        <v>44721.380000000005</v>
      </c>
      <c r="I52" s="167">
        <v>44721.38</v>
      </c>
      <c r="J52" s="179">
        <f t="shared" si="5"/>
        <v>0</v>
      </c>
      <c r="K52" s="133"/>
      <c r="L52" s="64">
        <f t="shared" si="6"/>
        <v>0</v>
      </c>
      <c r="M52" s="169"/>
    </row>
    <row r="53" spans="1:15" ht="18" customHeight="1">
      <c r="A53" s="140" t="e">
        <f t="shared" si="2"/>
        <v>#REF!</v>
      </c>
      <c r="B53" s="35" t="e">
        <f t="shared" si="3"/>
        <v>#REF!</v>
      </c>
      <c r="C53" s="15"/>
      <c r="D53" s="16" t="s">
        <v>23</v>
      </c>
      <c r="E53" s="163"/>
      <c r="F53" s="121">
        <v>157377.54999999999</v>
      </c>
      <c r="G53" s="121">
        <v>112730.49</v>
      </c>
      <c r="H53" s="55">
        <f t="shared" si="4"/>
        <v>44647.059999999983</v>
      </c>
      <c r="I53" s="167">
        <v>44647.06</v>
      </c>
      <c r="J53" s="179">
        <f t="shared" si="5"/>
        <v>0</v>
      </c>
      <c r="K53" s="133"/>
      <c r="L53" s="64">
        <f t="shared" si="6"/>
        <v>0</v>
      </c>
      <c r="M53" s="169"/>
    </row>
    <row r="54" spans="1:15" ht="18" customHeight="1">
      <c r="A54" s="140"/>
      <c r="B54" s="35"/>
      <c r="C54" s="15"/>
      <c r="D54" s="16" t="s">
        <v>22</v>
      </c>
      <c r="E54" s="163"/>
      <c r="F54" s="121">
        <v>132956.44</v>
      </c>
      <c r="G54" s="121">
        <f>33558.16-30240.45</f>
        <v>3317.7100000000028</v>
      </c>
      <c r="H54" s="55">
        <f t="shared" si="4"/>
        <v>129638.73</v>
      </c>
      <c r="I54" s="167">
        <f>99146.14+252.14</f>
        <v>99398.28</v>
      </c>
      <c r="J54" s="179">
        <f t="shared" si="5"/>
        <v>30240.449999999997</v>
      </c>
      <c r="K54" s="133"/>
      <c r="L54" s="64">
        <f t="shared" si="6"/>
        <v>30240.449999999997</v>
      </c>
      <c r="M54" s="169" t="s">
        <v>2307</v>
      </c>
    </row>
    <row r="55" spans="1:15" ht="18" customHeight="1">
      <c r="A55" s="140"/>
      <c r="B55" s="35"/>
      <c r="C55" s="15"/>
      <c r="D55" s="16"/>
      <c r="E55" s="163"/>
      <c r="F55" s="121"/>
      <c r="G55" s="121"/>
      <c r="H55" s="55">
        <f t="shared" si="4"/>
        <v>0</v>
      </c>
      <c r="I55" s="167"/>
      <c r="J55" s="179">
        <f t="shared" si="5"/>
        <v>0</v>
      </c>
      <c r="K55" s="133"/>
      <c r="L55" s="64">
        <f t="shared" si="6"/>
        <v>0</v>
      </c>
      <c r="M55" s="169" t="s">
        <v>2308</v>
      </c>
    </row>
    <row r="56" spans="1:15" ht="18" customHeight="1">
      <c r="A56" s="140" t="e">
        <f>+A53</f>
        <v>#REF!</v>
      </c>
      <c r="B56" s="35" t="e">
        <f>+B53</f>
        <v>#REF!</v>
      </c>
      <c r="C56" s="118"/>
      <c r="D56" s="16"/>
      <c r="E56" s="163"/>
      <c r="F56" s="121"/>
      <c r="G56" s="121"/>
      <c r="H56" s="55">
        <f t="shared" si="4"/>
        <v>0</v>
      </c>
      <c r="I56" s="167"/>
      <c r="J56" s="179">
        <f t="shared" si="5"/>
        <v>0</v>
      </c>
      <c r="K56" s="133"/>
      <c r="L56" s="64">
        <f t="shared" si="6"/>
        <v>0</v>
      </c>
      <c r="M56" s="169" t="s">
        <v>2310</v>
      </c>
    </row>
    <row r="57" spans="1:15" ht="18" customHeight="1">
      <c r="A57" s="140" t="e">
        <f t="shared" si="2"/>
        <v>#REF!</v>
      </c>
      <c r="B57" s="35" t="e">
        <f t="shared" si="3"/>
        <v>#REF!</v>
      </c>
      <c r="C57" s="402" t="s">
        <v>86</v>
      </c>
      <c r="D57" s="403"/>
      <c r="E57" s="403"/>
      <c r="F57" s="122">
        <f t="shared" ref="F57:L57" si="7">SUM(F28:F56)</f>
        <v>2475788.12</v>
      </c>
      <c r="G57" s="160">
        <f t="shared" si="7"/>
        <v>1793551.1600000001</v>
      </c>
      <c r="H57" s="178">
        <f t="shared" si="7"/>
        <v>682236.96</v>
      </c>
      <c r="I57" s="175">
        <f t="shared" si="7"/>
        <v>539705.79999999993</v>
      </c>
      <c r="J57" s="153">
        <f t="shared" si="7"/>
        <v>142531.16000000009</v>
      </c>
      <c r="K57" s="128">
        <f t="shared" si="7"/>
        <v>0</v>
      </c>
      <c r="L57" s="159">
        <f t="shared" si="7"/>
        <v>142531.16000000009</v>
      </c>
      <c r="M57" s="169" t="s">
        <v>2309</v>
      </c>
    </row>
    <row r="58" spans="1:15" ht="18" customHeight="1">
      <c r="A58" s="140" t="e">
        <f t="shared" si="2"/>
        <v>#REF!</v>
      </c>
      <c r="B58" s="35" t="e">
        <f t="shared" si="3"/>
        <v>#REF!</v>
      </c>
      <c r="C58" s="17" t="s">
        <v>118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ht="18" customHeight="1">
      <c r="A59" s="140" t="e">
        <f t="shared" si="2"/>
        <v>#REF!</v>
      </c>
      <c r="B59" s="35" t="e">
        <f t="shared" si="3"/>
        <v>#REF!</v>
      </c>
      <c r="C59" s="15"/>
      <c r="D59" s="16" t="s">
        <v>112</v>
      </c>
      <c r="E59" s="163"/>
      <c r="F59" s="121">
        <v>221877.33</v>
      </c>
      <c r="G59" s="108">
        <v>176699.13</v>
      </c>
      <c r="H59" s="55">
        <f>+F59-G59</f>
        <v>45178.199999999983</v>
      </c>
      <c r="I59" s="167">
        <v>45178.2</v>
      </c>
      <c r="J59" s="179">
        <f>+H59-I59</f>
        <v>0</v>
      </c>
      <c r="K59" s="133"/>
      <c r="L59" s="64">
        <f>+J59+K59</f>
        <v>0</v>
      </c>
      <c r="M59" s="169"/>
    </row>
    <row r="60" spans="1:15" ht="18" customHeight="1">
      <c r="A60" s="140"/>
      <c r="B60" s="35"/>
      <c r="C60" s="84"/>
      <c r="D60" s="85" t="s">
        <v>109</v>
      </c>
      <c r="E60" s="163"/>
      <c r="F60" s="165">
        <v>241469.57</v>
      </c>
      <c r="G60" s="108">
        <v>217764.49</v>
      </c>
      <c r="H60" s="55">
        <f>+F60-G60</f>
        <v>23705.080000000016</v>
      </c>
      <c r="I60" s="167">
        <v>23705.08</v>
      </c>
      <c r="J60" s="179">
        <f>+H60-I60</f>
        <v>0</v>
      </c>
      <c r="K60" s="133"/>
      <c r="L60" s="64">
        <f>+J60+K60</f>
        <v>0</v>
      </c>
      <c r="M60" s="169"/>
    </row>
    <row r="61" spans="1:15" ht="18" customHeight="1">
      <c r="A61" s="140"/>
      <c r="B61" s="35"/>
      <c r="C61" s="15"/>
      <c r="D61" s="16" t="s">
        <v>110</v>
      </c>
      <c r="E61" s="163"/>
      <c r="F61" s="121">
        <v>10818.98</v>
      </c>
      <c r="G61" s="108">
        <v>9258.91</v>
      </c>
      <c r="H61" s="55">
        <f>+F61-G61</f>
        <v>1560.0699999999997</v>
      </c>
      <c r="I61" s="167">
        <v>1560.07</v>
      </c>
      <c r="J61" s="179">
        <f>+H61-I61</f>
        <v>0</v>
      </c>
      <c r="K61" s="133"/>
      <c r="L61" s="64">
        <f>+J61+K61</f>
        <v>0</v>
      </c>
      <c r="M61" s="169"/>
    </row>
    <row r="62" spans="1:15" ht="18" customHeight="1">
      <c r="A62" s="180"/>
      <c r="B62" s="181"/>
      <c r="C62" s="414" t="s">
        <v>134</v>
      </c>
      <c r="D62" s="415"/>
      <c r="E62" s="415"/>
      <c r="F62" s="170">
        <f t="shared" ref="F62:L62" si="8">SUM(F59:F61)</f>
        <v>474165.88</v>
      </c>
      <c r="G62" s="171">
        <f t="shared" si="8"/>
        <v>403722.52999999997</v>
      </c>
      <c r="H62" s="177">
        <f t="shared" si="8"/>
        <v>70443.350000000006</v>
      </c>
      <c r="I62" s="176">
        <f t="shared" si="8"/>
        <v>70443.350000000006</v>
      </c>
      <c r="J62" s="173">
        <f t="shared" si="8"/>
        <v>0</v>
      </c>
      <c r="K62" s="172">
        <f t="shared" si="8"/>
        <v>0</v>
      </c>
      <c r="L62" s="174">
        <f t="shared" si="8"/>
        <v>0</v>
      </c>
      <c r="M62" s="169"/>
    </row>
    <row r="63" spans="1:15" ht="18" customHeight="1" thickBot="1">
      <c r="A63" s="145" t="e">
        <f>+#REF!</f>
        <v>#REF!</v>
      </c>
      <c r="B63" s="143" t="e">
        <f>+#REF!</f>
        <v>#REF!</v>
      </c>
      <c r="C63" s="408" t="s">
        <v>135</v>
      </c>
      <c r="D63" s="409"/>
      <c r="E63" s="410"/>
      <c r="F63" s="166">
        <f>+F21+F24+F57+F62</f>
        <v>13680658.311712002</v>
      </c>
      <c r="G63" s="171">
        <f>+G57+G62</f>
        <v>2197273.69</v>
      </c>
      <c r="H63" s="177">
        <f>+H57+H62</f>
        <v>752680.30999999994</v>
      </c>
      <c r="I63" s="176">
        <f>+I57+I62</f>
        <v>610149.14999999991</v>
      </c>
      <c r="J63" s="173">
        <f>+J57+J62</f>
        <v>142531.16000000009</v>
      </c>
      <c r="K63" s="182">
        <f>+K21+K24+K57+K62</f>
        <v>-380980</v>
      </c>
      <c r="L63" s="159">
        <f>+L21+L24+L57+L62</f>
        <v>10492255.471712001</v>
      </c>
      <c r="M63" s="169"/>
    </row>
    <row r="64" spans="1:15" ht="9.75" customHeight="1" thickBot="1">
      <c r="A64" s="140"/>
      <c r="B64" s="35"/>
      <c r="C64" s="292"/>
      <c r="D64" s="293"/>
      <c r="E64" s="70"/>
      <c r="F64" s="71"/>
      <c r="G64" s="71"/>
      <c r="H64" s="71"/>
      <c r="I64" s="109"/>
      <c r="J64" s="69"/>
      <c r="K64" s="69"/>
      <c r="L64" s="404">
        <f>+F21+F24+J63+K63</f>
        <v>10492255.471712001</v>
      </c>
      <c r="M64" s="406" t="s">
        <v>129</v>
      </c>
    </row>
    <row r="65" spans="1:14" ht="18" customHeight="1">
      <c r="A65" s="140"/>
      <c r="B65" s="35"/>
      <c r="C65" s="294"/>
      <c r="D65" s="295"/>
      <c r="E65" s="93"/>
      <c r="F65" s="25"/>
      <c r="G65" s="26"/>
      <c r="H65" s="26"/>
      <c r="I65" s="26"/>
      <c r="J65" s="26"/>
      <c r="K65" s="26"/>
      <c r="L65" s="405"/>
      <c r="M65" s="407"/>
    </row>
    <row r="66" spans="1:14" ht="24.95" customHeight="1">
      <c r="A66" s="140"/>
      <c r="B66" s="35"/>
      <c r="C66" s="92"/>
      <c r="D66" s="94"/>
      <c r="E66" s="95"/>
      <c r="F66" s="257"/>
      <c r="G66" s="390"/>
      <c r="H66" s="390"/>
      <c r="I66" s="390"/>
      <c r="J66" s="390"/>
      <c r="K66" s="390"/>
      <c r="L66" s="391"/>
      <c r="M66" s="339"/>
    </row>
    <row r="67" spans="1:14" s="65" customFormat="1" ht="60" customHeigh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4" ht="18" customHeight="1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4" ht="18" customHeight="1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4" ht="18" customHeight="1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4" ht="18" customHeight="1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4" ht="18" customHeight="1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4" ht="18" customHeight="1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4" ht="18" customHeight="1">
      <c r="A74" s="140"/>
      <c r="B74" s="35"/>
      <c r="C74" s="51"/>
      <c r="D74" s="89"/>
      <c r="E74" s="258"/>
      <c r="F74" s="258"/>
      <c r="G74" s="392"/>
      <c r="H74" s="393"/>
      <c r="I74" s="393"/>
      <c r="J74" s="393"/>
      <c r="K74" s="393"/>
      <c r="L74" s="393"/>
      <c r="M74" s="393"/>
    </row>
    <row r="75" spans="1:14" ht="18" customHeight="1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4" ht="18" customHeight="1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4" ht="18" customHeight="1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4" ht="18" customHeight="1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4" ht="18" customHeight="1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4" ht="18" customHeight="1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3" s="65" customFormat="1" ht="18" customHeigh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3" ht="18" customHeight="1">
      <c r="A82" s="140"/>
      <c r="B82" s="35"/>
      <c r="C82" s="52"/>
      <c r="D82" s="89"/>
      <c r="E82" s="258"/>
      <c r="F82" s="258"/>
      <c r="G82" s="394"/>
      <c r="H82" s="395"/>
      <c r="I82" s="395"/>
      <c r="J82" s="395"/>
      <c r="K82" s="395"/>
      <c r="L82" s="395"/>
      <c r="M82" s="83"/>
    </row>
    <row r="83" spans="1:13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3" ht="18.75" customHeight="1">
      <c r="A84" s="140"/>
      <c r="B84" s="35"/>
      <c r="C84" s="66"/>
      <c r="D84" s="89"/>
      <c r="E84" s="258"/>
      <c r="F84" s="258"/>
      <c r="G84" s="394"/>
      <c r="H84" s="395"/>
      <c r="I84" s="395"/>
      <c r="J84" s="395"/>
      <c r="K84" s="395"/>
      <c r="L84" s="395"/>
      <c r="M84" s="339"/>
    </row>
    <row r="85" spans="1:13" ht="18" customHeight="1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3">
      <c r="F86" s="86"/>
      <c r="G86" s="27"/>
      <c r="H86" s="27"/>
      <c r="I86" s="28"/>
      <c r="J86" s="27"/>
      <c r="K86" s="27"/>
    </row>
    <row r="87" spans="1:13">
      <c r="F87" s="27"/>
      <c r="G87" s="27"/>
      <c r="H87" s="27"/>
      <c r="I87" s="28"/>
      <c r="J87" s="27"/>
      <c r="K87" s="27"/>
    </row>
    <row r="88" spans="1:13">
      <c r="F88" s="27"/>
      <c r="G88" s="27"/>
      <c r="H88" s="27"/>
      <c r="I88" s="28"/>
      <c r="J88" s="27"/>
      <c r="K88" s="27"/>
    </row>
    <row r="89" spans="1:13">
      <c r="F89" s="27"/>
      <c r="G89" s="27"/>
      <c r="H89" s="27"/>
      <c r="I89" s="28"/>
      <c r="J89" s="27"/>
      <c r="K89" s="27"/>
    </row>
    <row r="90" spans="1:13">
      <c r="F90" s="27"/>
      <c r="G90" s="27"/>
      <c r="H90" s="27"/>
      <c r="I90" s="28"/>
      <c r="J90" s="27"/>
      <c r="K90" s="27"/>
    </row>
  </sheetData>
  <mergeCells count="28"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honeticPr fontId="0" type="noConversion"/>
  <printOptions horizontalCentered="1"/>
  <pageMargins left="0.25" right="0.25" top="1" bottom="1" header="0.5" footer="0.5"/>
  <pageSetup scale="39" orientation="portrait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0"/>
  <sheetViews>
    <sheetView workbookViewId="0">
      <selection activeCell="G18" sqref="G18"/>
    </sheetView>
  </sheetViews>
  <sheetFormatPr defaultRowHeight="12.75"/>
  <cols>
    <col min="2" max="2" width="26.7109375" bestFit="1" customWidth="1"/>
    <col min="3" max="6" width="17.7109375" customWidth="1"/>
    <col min="7" max="7" width="18.28515625" customWidth="1"/>
    <col min="8" max="21" width="17.7109375" customWidth="1"/>
  </cols>
  <sheetData>
    <row r="1" spans="1:23">
      <c r="A1" s="193" t="s">
        <v>136</v>
      </c>
      <c r="B1" s="193"/>
    </row>
    <row r="2" spans="1:23">
      <c r="A2" s="193" t="str">
        <f>'COVER &amp; CERTIFICATION'!A4</f>
        <v>BOWEN CENTER</v>
      </c>
      <c r="B2" s="193"/>
    </row>
    <row r="3" spans="1:23">
      <c r="A3" s="193" t="str">
        <f>"For the Quarter Ending "&amp;TEXT('COVER &amp; CERTIFICATION'!E10,"MMMM DD, YYYY")</f>
        <v>For the Quarter Ending March 31, 2017</v>
      </c>
      <c r="B3" s="193"/>
      <c r="C3" s="194"/>
    </row>
    <row r="4" spans="1:23">
      <c r="A4" s="195" t="s">
        <v>137</v>
      </c>
      <c r="B4" s="196">
        <v>0</v>
      </c>
      <c r="L4" s="193" t="s">
        <v>138</v>
      </c>
    </row>
    <row r="5" spans="1:23" ht="13.5" thickBot="1">
      <c r="A5" s="197"/>
      <c r="B5" s="198" t="s">
        <v>139</v>
      </c>
      <c r="C5" s="199"/>
      <c r="G5" s="200"/>
      <c r="H5" s="201" t="s">
        <v>140</v>
      </c>
      <c r="I5" t="s">
        <v>141</v>
      </c>
      <c r="L5" t="s">
        <v>141</v>
      </c>
    </row>
    <row r="6" spans="1:23" ht="13.5" thickBot="1">
      <c r="A6" s="197"/>
      <c r="B6" s="202"/>
      <c r="H6" s="200"/>
      <c r="I6" s="193" t="s">
        <v>142</v>
      </c>
      <c r="J6" s="193"/>
      <c r="L6" s="203" t="s">
        <v>143</v>
      </c>
      <c r="M6" s="203" t="s">
        <v>143</v>
      </c>
    </row>
    <row r="7" spans="1:23" ht="20.100000000000001" customHeight="1">
      <c r="A7" s="204" t="s">
        <v>144</v>
      </c>
      <c r="B7" s="204"/>
      <c r="D7" s="205" t="s">
        <v>145</v>
      </c>
      <c r="E7" s="205" t="s">
        <v>145</v>
      </c>
      <c r="F7" s="205" t="s">
        <v>145</v>
      </c>
      <c r="G7" s="206" t="s">
        <v>145</v>
      </c>
      <c r="H7" s="200"/>
      <c r="I7" s="206" t="s">
        <v>145</v>
      </c>
      <c r="J7" s="206" t="s">
        <v>145</v>
      </c>
      <c r="L7" s="447" t="s">
        <v>146</v>
      </c>
      <c r="M7" s="447" t="s">
        <v>147</v>
      </c>
      <c r="N7" s="205" t="s">
        <v>145</v>
      </c>
      <c r="O7" s="205" t="s">
        <v>145</v>
      </c>
      <c r="P7" s="205" t="s">
        <v>145</v>
      </c>
      <c r="U7" s="205" t="s">
        <v>145</v>
      </c>
      <c r="V7" s="205" t="s">
        <v>145</v>
      </c>
      <c r="W7" s="205" t="s">
        <v>145</v>
      </c>
    </row>
    <row r="8" spans="1:23" ht="20.100000000000001" customHeight="1">
      <c r="C8" s="445" t="s">
        <v>148</v>
      </c>
      <c r="D8" s="445" t="s">
        <v>149</v>
      </c>
      <c r="E8" s="445" t="s">
        <v>227</v>
      </c>
      <c r="F8" s="445" t="s">
        <v>150</v>
      </c>
      <c r="G8" s="445" t="s">
        <v>228</v>
      </c>
      <c r="H8" s="445" t="s">
        <v>151</v>
      </c>
      <c r="I8" s="445" t="s">
        <v>152</v>
      </c>
      <c r="J8" s="445" t="s">
        <v>153</v>
      </c>
      <c r="K8" s="445" t="s">
        <v>154</v>
      </c>
      <c r="L8" s="448"/>
      <c r="M8" s="448" t="s">
        <v>155</v>
      </c>
      <c r="N8" s="445" t="s">
        <v>156</v>
      </c>
      <c r="P8" t="s">
        <v>157</v>
      </c>
    </row>
    <row r="9" spans="1:23" ht="20.100000000000001" customHeight="1">
      <c r="A9" s="207" t="s">
        <v>158</v>
      </c>
      <c r="B9" s="208"/>
      <c r="C9" s="446"/>
      <c r="D9" s="446"/>
      <c r="E9" s="446"/>
      <c r="F9" s="446"/>
      <c r="G9" s="446"/>
      <c r="H9" s="446"/>
      <c r="I9" s="446"/>
      <c r="J9" s="446"/>
      <c r="K9" s="446"/>
      <c r="L9" s="449"/>
      <c r="M9" s="449"/>
      <c r="N9" s="446"/>
      <c r="O9" s="192" t="s">
        <v>159</v>
      </c>
      <c r="P9" t="s">
        <v>160</v>
      </c>
      <c r="Q9" t="s">
        <v>161</v>
      </c>
      <c r="R9" t="s">
        <v>162</v>
      </c>
      <c r="S9" t="s">
        <v>163</v>
      </c>
      <c r="U9" t="s">
        <v>66</v>
      </c>
      <c r="V9" t="s">
        <v>224</v>
      </c>
      <c r="W9" t="s">
        <v>225</v>
      </c>
    </row>
    <row r="10" spans="1:23" ht="12.75" customHeight="1">
      <c r="A10" s="209"/>
      <c r="B10" s="207" t="s">
        <v>38</v>
      </c>
      <c r="C10" s="210" t="e">
        <f>SUM(D10:H10)</f>
        <v>#DIV/0!</v>
      </c>
      <c r="D10" s="253">
        <f>SUM('DW-ADM'!$G$54:$I$54,'DW-ADM'!$O$54:$P$54)</f>
        <v>405845.54937600007</v>
      </c>
      <c r="E10" s="217">
        <f>'DW-ADM'!K54</f>
        <v>8755</v>
      </c>
      <c r="F10" s="217">
        <f>'DW-ADM'!$M$54</f>
        <v>12563</v>
      </c>
      <c r="G10" s="217">
        <f>'DW-ADM'!$J$54+'DW-ADM'!$L$54+'DW-ADM'!$N$54</f>
        <v>14008</v>
      </c>
      <c r="H10" s="210" t="e">
        <f>+Q10+R10</f>
        <v>#DIV/0!</v>
      </c>
      <c r="I10" s="210"/>
      <c r="J10" s="217">
        <f>'DW-ADM'!$R$54</f>
        <v>7531</v>
      </c>
      <c r="K10" s="210" t="e">
        <f>+C10-I10-J10</f>
        <v>#DIV/0!</v>
      </c>
      <c r="L10" s="211">
        <f>+D10+E10-I10-J10</f>
        <v>407069.54937600007</v>
      </c>
      <c r="M10" s="211" t="e">
        <f>+H10+G10+F10</f>
        <v>#DIV/0!</v>
      </c>
      <c r="N10" t="s">
        <v>164</v>
      </c>
      <c r="O10" s="217">
        <f>SUM('DW-G&amp;A'!$G$85:$I$85,'DW-G&amp;A'!$P$85)</f>
        <v>823693.33983999991</v>
      </c>
      <c r="P10" s="247">
        <f>FINANCIALS!E68</f>
        <v>0</v>
      </c>
      <c r="Q10" s="213" t="e">
        <f>+P10/$P$25*$O$25</f>
        <v>#DIV/0!</v>
      </c>
      <c r="R10" s="213" t="e">
        <f>+P10/$P$26*$Q$23</f>
        <v>#DIV/0!</v>
      </c>
      <c r="S10" s="214" t="e">
        <f>SUM(Q10:R10)</f>
        <v>#DIV/0!</v>
      </c>
      <c r="T10" s="207" t="s">
        <v>38</v>
      </c>
      <c r="U10" s="253">
        <f>SUM('DW-ADM'!$G$54,'DW-ADM'!$O$54)</f>
        <v>322304.28000000003</v>
      </c>
      <c r="V10" s="253">
        <f>SUM('DW-ADM'!$H$54:$I$54,'DW-ADM'!$P$54)</f>
        <v>83541.269376000011</v>
      </c>
      <c r="W10" s="255">
        <f>V10/U10</f>
        <v>0.25919999999999999</v>
      </c>
    </row>
    <row r="11" spans="1:23" ht="12.75" customHeight="1">
      <c r="A11" s="215"/>
      <c r="B11" s="216" t="s">
        <v>39</v>
      </c>
      <c r="C11" s="210" t="e">
        <f t="shared" ref="C11:C22" si="0">SUM(D11:H11)</f>
        <v>#DIV/0!</v>
      </c>
      <c r="D11" s="253">
        <f>SUM('DW-CC'!$G$54:$I$54,'DW-CC'!$O$54:$P$54)</f>
        <v>0</v>
      </c>
      <c r="E11" s="217">
        <f>'DW-CC'!K54</f>
        <v>0</v>
      </c>
      <c r="F11" s="217">
        <f>'DW-CC'!$M$54</f>
        <v>0</v>
      </c>
      <c r="G11" s="217">
        <f>'DW-CC'!$J$54+'DW-CC'!$L$54+'DW-CC'!$N$54</f>
        <v>0</v>
      </c>
      <c r="H11" s="210" t="e">
        <f t="shared" ref="H11:H22" si="1">+Q11+R11</f>
        <v>#DIV/0!</v>
      </c>
      <c r="I11" s="210"/>
      <c r="J11" s="217">
        <f>'DW-CC'!$R$54</f>
        <v>0</v>
      </c>
      <c r="K11" s="210" t="e">
        <f t="shared" ref="K11:K22" si="2">+C11-I11-J11</f>
        <v>#DIV/0!</v>
      </c>
      <c r="L11" s="211">
        <f t="shared" ref="L11:L22" si="3">+D11+E11-I11-J11</f>
        <v>0</v>
      </c>
      <c r="M11" s="211" t="e">
        <f t="shared" ref="M11:M22" si="4">+H11+G11+F11</f>
        <v>#DIV/0!</v>
      </c>
      <c r="N11" t="s">
        <v>165</v>
      </c>
      <c r="O11" s="217">
        <f>SUM('DW-G&amp;A'!$J$85:$N$85)</f>
        <v>492415</v>
      </c>
      <c r="P11" s="247">
        <f>FINANCIALS!E69</f>
        <v>0</v>
      </c>
      <c r="Q11" s="213" t="e">
        <f t="shared" ref="Q11:Q24" si="5">+P11/$P$25*$O$25</f>
        <v>#DIV/0!</v>
      </c>
      <c r="R11" s="213" t="e">
        <f t="shared" ref="R11:R24" si="6">+P11/$P$26*$Q$23</f>
        <v>#DIV/0!</v>
      </c>
      <c r="S11" s="214" t="e">
        <f t="shared" ref="S11:S22" si="7">SUM(Q11:R11)</f>
        <v>#DIV/0!</v>
      </c>
      <c r="T11" s="216" t="s">
        <v>39</v>
      </c>
      <c r="U11" s="253">
        <f>SUM('DW-CC'!$G$54,'DW-CC'!$O$54)</f>
        <v>0</v>
      </c>
      <c r="V11" s="253">
        <f>SUM('DW-CC'!$H$54:$I$54,'DW-CC'!$P$54)</f>
        <v>0</v>
      </c>
      <c r="W11" s="255" t="e">
        <f t="shared" ref="W11:W22" si="8">V11/U11</f>
        <v>#DIV/0!</v>
      </c>
    </row>
    <row r="12" spans="1:23" ht="12.75" customHeight="1">
      <c r="A12" s="215"/>
      <c r="B12" s="218" t="s">
        <v>40</v>
      </c>
      <c r="C12" s="210" t="e">
        <f t="shared" si="0"/>
        <v>#DIV/0!</v>
      </c>
      <c r="D12" s="253">
        <f>SUM('DW-IS'!$G$54:$I$54,'DW-IS'!$O$54:$P$54)</f>
        <v>42110.090848</v>
      </c>
      <c r="E12" s="217">
        <f>'DW-IS'!K54</f>
        <v>3090</v>
      </c>
      <c r="F12" s="217">
        <f>'DW-IS'!$M$54</f>
        <v>4434</v>
      </c>
      <c r="G12" s="217">
        <f>'DW-IS'!$J$54+'DW-IS'!$L$54+'DW-IS'!$N$54</f>
        <v>4944</v>
      </c>
      <c r="H12" s="210" t="e">
        <f t="shared" si="1"/>
        <v>#DIV/0!</v>
      </c>
      <c r="I12" s="210"/>
      <c r="J12" s="217">
        <f>'DW-IS'!$R$54</f>
        <v>2658</v>
      </c>
      <c r="K12" s="210" t="e">
        <f t="shared" si="2"/>
        <v>#DIV/0!</v>
      </c>
      <c r="L12" s="211">
        <f t="shared" si="3"/>
        <v>42542.090848</v>
      </c>
      <c r="M12" s="211" t="e">
        <f t="shared" si="4"/>
        <v>#DIV/0!</v>
      </c>
      <c r="N12" t="s">
        <v>166</v>
      </c>
      <c r="O12" s="217">
        <f>-'DW-G&amp;A'!R85</f>
        <v>-34111</v>
      </c>
      <c r="P12" s="247">
        <f>FINANCIALS!E70</f>
        <v>0</v>
      </c>
      <c r="Q12" s="213" t="e">
        <f t="shared" si="5"/>
        <v>#DIV/0!</v>
      </c>
      <c r="R12" s="213" t="e">
        <f t="shared" si="6"/>
        <v>#DIV/0!</v>
      </c>
      <c r="S12" s="214" t="e">
        <f t="shared" si="7"/>
        <v>#DIV/0!</v>
      </c>
      <c r="T12" s="218" t="s">
        <v>40</v>
      </c>
      <c r="U12" s="253">
        <f>SUM('DW-IS'!$G$54,'DW-IS'!$O$54)</f>
        <v>33441.94</v>
      </c>
      <c r="V12" s="253">
        <f>SUM('DW-IS'!$H$54:$I$54,'DW-IS'!$P$54)</f>
        <v>8668.1508479999993</v>
      </c>
      <c r="W12" s="255">
        <f t="shared" si="8"/>
        <v>0.25919999999999999</v>
      </c>
    </row>
    <row r="13" spans="1:23" ht="12.75" customHeight="1">
      <c r="A13" s="215" t="s">
        <v>167</v>
      </c>
      <c r="B13" s="216" t="s">
        <v>42</v>
      </c>
      <c r="C13" s="210" t="e">
        <f t="shared" si="0"/>
        <v>#DIV/0!</v>
      </c>
      <c r="D13" s="253">
        <f>SUM('DW-RN'!$G$54:$I$54,'DW-RN'!$O$54:$P$54)</f>
        <v>488384.35908799997</v>
      </c>
      <c r="E13" s="217">
        <f>'DW-RN'!$K$54</f>
        <v>13905</v>
      </c>
      <c r="F13" s="217">
        <f>'DW-RN'!$M$54</f>
        <v>19953</v>
      </c>
      <c r="G13" s="217">
        <f>'DW-RN'!$J$54+'DW-RN'!$L$54+'DW-RN'!$N$54</f>
        <v>22248</v>
      </c>
      <c r="H13" s="210" t="e">
        <f t="shared" si="1"/>
        <v>#DIV/0!</v>
      </c>
      <c r="I13" s="210"/>
      <c r="J13" s="217">
        <f>'DW-RN'!$R$54</f>
        <v>11961</v>
      </c>
      <c r="K13" s="210" t="e">
        <f t="shared" si="2"/>
        <v>#DIV/0!</v>
      </c>
      <c r="L13" s="211">
        <f t="shared" si="3"/>
        <v>490328.35908799997</v>
      </c>
      <c r="M13" s="211" t="e">
        <f t="shared" si="4"/>
        <v>#DIV/0!</v>
      </c>
      <c r="N13" t="s">
        <v>168</v>
      </c>
      <c r="O13" s="217">
        <f>FINANCIALS!L57</f>
        <v>142531.16000000009</v>
      </c>
      <c r="P13" s="247">
        <f>FINANCIALS!E71</f>
        <v>0</v>
      </c>
      <c r="Q13" s="213" t="e">
        <f t="shared" si="5"/>
        <v>#DIV/0!</v>
      </c>
      <c r="R13" s="213" t="e">
        <f t="shared" si="6"/>
        <v>#DIV/0!</v>
      </c>
      <c r="S13" s="214" t="e">
        <f t="shared" si="7"/>
        <v>#DIV/0!</v>
      </c>
      <c r="T13" s="216" t="s">
        <v>42</v>
      </c>
      <c r="U13" s="253">
        <f>SUM('DW-RN'!$G$54,'DW-RN'!$O$54)</f>
        <v>387852.88999999996</v>
      </c>
      <c r="V13" s="253">
        <f>SUM('DW-RN'!$H$54:$I$54,'DW-RN'!$P$54)</f>
        <v>100531.46908800001</v>
      </c>
      <c r="W13" s="255">
        <f t="shared" si="8"/>
        <v>0.25920000000000004</v>
      </c>
    </row>
    <row r="14" spans="1:23" ht="12.75" customHeight="1">
      <c r="A14" s="215" t="s">
        <v>167</v>
      </c>
      <c r="B14" s="216" t="s">
        <v>41</v>
      </c>
      <c r="C14" s="210" t="e">
        <f t="shared" si="0"/>
        <v>#DIV/0!</v>
      </c>
      <c r="D14" s="253">
        <f>SUM('DW-MD'!$G$54:$I$54,'DW-MD'!$O$54:$P$54)</f>
        <v>457832.65391999995</v>
      </c>
      <c r="E14" s="217">
        <f>'DW-MD'!$K$54</f>
        <v>2060</v>
      </c>
      <c r="F14" s="217">
        <f>'DW-MD'!$M$54</f>
        <v>2956</v>
      </c>
      <c r="G14" s="217">
        <f>'DW-MD'!$J$54+'DW-MD'!$L$54+'DW-MD'!$N$54</f>
        <v>3296</v>
      </c>
      <c r="H14" s="210" t="e">
        <f t="shared" si="1"/>
        <v>#DIV/0!</v>
      </c>
      <c r="I14" s="210"/>
      <c r="J14" s="217">
        <f>'DW-MD'!$R$54</f>
        <v>1772</v>
      </c>
      <c r="K14" s="210" t="e">
        <f t="shared" si="2"/>
        <v>#DIV/0!</v>
      </c>
      <c r="L14" s="211">
        <f t="shared" si="3"/>
        <v>458120.65391999995</v>
      </c>
      <c r="M14" s="211" t="e">
        <f t="shared" si="4"/>
        <v>#DIV/0!</v>
      </c>
      <c r="N14" t="s">
        <v>169</v>
      </c>
      <c r="O14" s="217">
        <f>FINANCIALS!L62</f>
        <v>0</v>
      </c>
      <c r="P14" s="247">
        <f>FINANCIALS!E72</f>
        <v>0</v>
      </c>
      <c r="Q14" s="213" t="e">
        <f t="shared" si="5"/>
        <v>#DIV/0!</v>
      </c>
      <c r="R14" s="213" t="e">
        <f t="shared" si="6"/>
        <v>#DIV/0!</v>
      </c>
      <c r="S14" s="214" t="e">
        <f t="shared" si="7"/>
        <v>#DIV/0!</v>
      </c>
      <c r="T14" s="216" t="s">
        <v>41</v>
      </c>
      <c r="U14" s="253">
        <f>SUM('DW-MD'!$G$54,'DW-MD'!$O$54)</f>
        <v>363590.1</v>
      </c>
      <c r="V14" s="253">
        <f>SUM('DW-MD'!$H$54:$I$54,'DW-MD'!$P$54)</f>
        <v>94242.553919999991</v>
      </c>
      <c r="W14" s="255">
        <f t="shared" si="8"/>
        <v>0.25919999999999999</v>
      </c>
    </row>
    <row r="15" spans="1:23" ht="12.75" customHeight="1">
      <c r="A15" s="215"/>
      <c r="B15" s="216" t="s">
        <v>43</v>
      </c>
      <c r="C15" s="210" t="e">
        <f t="shared" si="0"/>
        <v>#DIV/0!</v>
      </c>
      <c r="D15" s="253">
        <f>SUM('DW-PGSP'!$G$54:$I$54,'DW-PGSP'!$O$54:$P$54)</f>
        <v>59696.141007999991</v>
      </c>
      <c r="E15" s="217">
        <f>'DW-PGSP'!$K$54</f>
        <v>2575</v>
      </c>
      <c r="F15" s="217">
        <f>'DW-PGSP'!$M$54</f>
        <v>3695</v>
      </c>
      <c r="G15" s="217">
        <f>'DW-PGSP'!$J$54+'DW-PGSP'!$L$54+'DW-PGSP'!$N$54</f>
        <v>4120</v>
      </c>
      <c r="H15" s="210" t="e">
        <f t="shared" si="1"/>
        <v>#DIV/0!</v>
      </c>
      <c r="I15" s="210"/>
      <c r="J15" s="217">
        <f>'DW-PGSP'!$R$54</f>
        <v>2215</v>
      </c>
      <c r="K15" s="210" t="e">
        <f t="shared" si="2"/>
        <v>#DIV/0!</v>
      </c>
      <c r="L15" s="211">
        <f t="shared" si="3"/>
        <v>60056.141007999991</v>
      </c>
      <c r="M15" s="211" t="e">
        <f t="shared" si="4"/>
        <v>#DIV/0!</v>
      </c>
      <c r="O15" s="217"/>
      <c r="P15" s="247">
        <f>FINANCIALS!E73</f>
        <v>0</v>
      </c>
      <c r="Q15" s="213" t="e">
        <f t="shared" si="5"/>
        <v>#DIV/0!</v>
      </c>
      <c r="R15" s="213" t="e">
        <f t="shared" si="6"/>
        <v>#DIV/0!</v>
      </c>
      <c r="S15" s="214" t="e">
        <f t="shared" si="7"/>
        <v>#DIV/0!</v>
      </c>
      <c r="T15" s="216" t="s">
        <v>43</v>
      </c>
      <c r="U15" s="253">
        <f>SUM('DW-PGSP'!$G$54,'DW-PGSP'!$O$54)</f>
        <v>47407.989999999991</v>
      </c>
      <c r="V15" s="253">
        <f>SUM('DW-PGSP'!$H$54:$I$54,'DW-PGSP'!$P$54)</f>
        <v>12288.151008000001</v>
      </c>
      <c r="W15" s="255">
        <f t="shared" si="8"/>
        <v>0.25920000000000004</v>
      </c>
    </row>
    <row r="16" spans="1:23" ht="12.75" customHeight="1">
      <c r="A16" s="215" t="s">
        <v>167</v>
      </c>
      <c r="B16" s="216" t="s">
        <v>44</v>
      </c>
      <c r="C16" s="210" t="e">
        <f t="shared" si="0"/>
        <v>#DIV/0!</v>
      </c>
      <c r="D16" s="253">
        <f>SUM('DW-PSY'!$G$54:$I$54,'DW-PSY'!$O$54:$P$54)</f>
        <v>136552.21889600001</v>
      </c>
      <c r="E16" s="217">
        <f>'DW-PSY'!$K$54</f>
        <v>5150</v>
      </c>
      <c r="F16" s="217">
        <f>'DW-PSY'!$M$54</f>
        <v>7390</v>
      </c>
      <c r="G16" s="217">
        <f>'DW-PSY'!$J$54+'DW-PSY'!$L$54+'DW-PSY'!$N$54</f>
        <v>8240</v>
      </c>
      <c r="H16" s="210" t="e">
        <f t="shared" si="1"/>
        <v>#DIV/0!</v>
      </c>
      <c r="I16" s="210"/>
      <c r="J16" s="217">
        <f>'DW-PSY'!$R$54</f>
        <v>4430</v>
      </c>
      <c r="K16" s="210" t="e">
        <f t="shared" si="2"/>
        <v>#DIV/0!</v>
      </c>
      <c r="L16" s="211">
        <f t="shared" si="3"/>
        <v>137272.21889600001</v>
      </c>
      <c r="M16" s="211" t="e">
        <f t="shared" si="4"/>
        <v>#DIV/0!</v>
      </c>
      <c r="O16" s="217"/>
      <c r="P16" s="247">
        <f>FINANCIALS!E74</f>
        <v>0</v>
      </c>
      <c r="Q16" s="213" t="e">
        <f t="shared" si="5"/>
        <v>#DIV/0!</v>
      </c>
      <c r="R16" s="213" t="e">
        <f t="shared" si="6"/>
        <v>#DIV/0!</v>
      </c>
      <c r="S16" s="214" t="e">
        <f t="shared" si="7"/>
        <v>#DIV/0!</v>
      </c>
      <c r="T16" s="216" t="s">
        <v>44</v>
      </c>
      <c r="U16" s="253">
        <f>SUM('DW-PSY'!$G$54,'DW-PSY'!$O$54)</f>
        <v>108443.63</v>
      </c>
      <c r="V16" s="253">
        <f>SUM('DW-PSY'!$H$54:$I$54,'DW-PSY'!$P$54)</f>
        <v>28108.588896000001</v>
      </c>
      <c r="W16" s="255">
        <f t="shared" si="8"/>
        <v>0.25919999999999999</v>
      </c>
    </row>
    <row r="17" spans="1:23" ht="12.75" customHeight="1">
      <c r="A17" s="215"/>
      <c r="B17" s="216" t="s">
        <v>100</v>
      </c>
      <c r="C17" s="210" t="e">
        <f t="shared" si="0"/>
        <v>#DIV/0!</v>
      </c>
      <c r="D17" s="253">
        <f>SUM('DW-SW'!$G$53:$I$53,'DW-SW'!$O$53:$P$53)</f>
        <v>350626.39323199994</v>
      </c>
      <c r="E17" s="217">
        <f>'DW-SW'!$K$53</f>
        <v>19570</v>
      </c>
      <c r="F17" s="217">
        <f>'DW-SW'!$M$53</f>
        <v>28082</v>
      </c>
      <c r="G17" s="217">
        <f>'DW-SW'!$J$53+'DW-SW'!$L$53+'DW-SW'!$N$53</f>
        <v>31312</v>
      </c>
      <c r="H17" s="210" t="e">
        <f t="shared" si="1"/>
        <v>#DIV/0!</v>
      </c>
      <c r="I17" s="210"/>
      <c r="J17" s="217">
        <f>'DW-SW'!$R$53</f>
        <v>16834</v>
      </c>
      <c r="K17" s="210" t="e">
        <f t="shared" si="2"/>
        <v>#DIV/0!</v>
      </c>
      <c r="L17" s="211">
        <f t="shared" si="3"/>
        <v>353362.39323199994</v>
      </c>
      <c r="M17" s="211" t="e">
        <f t="shared" si="4"/>
        <v>#DIV/0!</v>
      </c>
      <c r="O17" s="212"/>
      <c r="P17" s="247">
        <f>FINANCIALS!E75</f>
        <v>0</v>
      </c>
      <c r="Q17" s="213" t="e">
        <f t="shared" si="5"/>
        <v>#DIV/0!</v>
      </c>
      <c r="R17" s="213" t="e">
        <f t="shared" si="6"/>
        <v>#DIV/0!</v>
      </c>
      <c r="S17" s="214" t="e">
        <f t="shared" si="7"/>
        <v>#DIV/0!</v>
      </c>
      <c r="T17" s="216" t="s">
        <v>100</v>
      </c>
      <c r="U17" s="253">
        <f>SUM('DW-SW'!$G$53,'DW-SW'!$O$53)</f>
        <v>278451.70999999996</v>
      </c>
      <c r="V17" s="253">
        <f>SUM('DW-SW'!$H$53:$I$53,'DW-SW'!$P$53)</f>
        <v>72174.68323200001</v>
      </c>
      <c r="W17" s="255">
        <f t="shared" si="8"/>
        <v>0.2592000000000001</v>
      </c>
    </row>
    <row r="18" spans="1:23" ht="12.75" customHeight="1">
      <c r="A18" s="215" t="s">
        <v>167</v>
      </c>
      <c r="B18" s="219" t="s">
        <v>99</v>
      </c>
      <c r="C18" s="210" t="e">
        <f t="shared" si="0"/>
        <v>#DIV/0!</v>
      </c>
      <c r="D18" s="253">
        <f>SUM('DW-MSW'!$G$53:$I$53,'DW-MSW'!$O$53:$P$53)</f>
        <v>225584.24451200003</v>
      </c>
      <c r="E18" s="217">
        <f>'DW-MSW'!$K$53</f>
        <v>10300</v>
      </c>
      <c r="F18" s="217">
        <f>'DW-MSW'!$M$53</f>
        <v>14780</v>
      </c>
      <c r="G18" s="217">
        <f>'DW-MSW'!$J$53+'DW-MSW'!$L$53+'DW-MSW'!$N$53</f>
        <v>16480</v>
      </c>
      <c r="H18" s="210" t="e">
        <f t="shared" si="1"/>
        <v>#DIV/0!</v>
      </c>
      <c r="I18" s="210"/>
      <c r="J18" s="217">
        <f>'DW-MSW'!$R$53</f>
        <v>8860</v>
      </c>
      <c r="K18" s="210" t="e">
        <f t="shared" si="2"/>
        <v>#DIV/0!</v>
      </c>
      <c r="L18" s="211">
        <f t="shared" si="3"/>
        <v>227024.24451200003</v>
      </c>
      <c r="M18" s="211" t="e">
        <f t="shared" si="4"/>
        <v>#DIV/0!</v>
      </c>
      <c r="O18" s="212"/>
      <c r="P18" s="247">
        <f>FINANCIALS!E76</f>
        <v>0</v>
      </c>
      <c r="Q18" s="213" t="e">
        <f t="shared" si="5"/>
        <v>#DIV/0!</v>
      </c>
      <c r="R18" s="213" t="e">
        <f t="shared" si="6"/>
        <v>#DIV/0!</v>
      </c>
      <c r="S18" s="214" t="e">
        <f t="shared" si="7"/>
        <v>#DIV/0!</v>
      </c>
      <c r="T18" s="219" t="s">
        <v>99</v>
      </c>
      <c r="U18" s="253">
        <f>SUM('DW-MSW'!$G$53,'DW-MSW'!$O$53)</f>
        <v>179148.86000000002</v>
      </c>
      <c r="V18" s="253">
        <f>SUM('DW-MSW'!$H$53:$I$53,'DW-MSW'!$P$53)</f>
        <v>46435.384512000004</v>
      </c>
      <c r="W18" s="255">
        <f t="shared" si="8"/>
        <v>0.25919999999999999</v>
      </c>
    </row>
    <row r="19" spans="1:23" ht="12.75" customHeight="1">
      <c r="A19" s="215"/>
      <c r="B19" s="216" t="s">
        <v>45</v>
      </c>
      <c r="C19" s="210" t="e">
        <f t="shared" si="0"/>
        <v>#DIV/0!</v>
      </c>
      <c r="D19" s="253">
        <f>SUM('DW-SS'!$G$97:$I$97,'DW-SS'!$O$97:$P$97)</f>
        <v>556089.12542400009</v>
      </c>
      <c r="E19" s="217">
        <f>'DW-SS'!$K$97</f>
        <v>41715</v>
      </c>
      <c r="F19" s="217">
        <f>'DW-SS'!$M$97</f>
        <v>59859</v>
      </c>
      <c r="G19" s="217">
        <f>'DW-SS'!$J$97+'DW-SS'!$L$97+'DW-SS'!$N$97</f>
        <v>66744</v>
      </c>
      <c r="H19" s="210" t="e">
        <f t="shared" si="1"/>
        <v>#DIV/0!</v>
      </c>
      <c r="I19" s="210"/>
      <c r="J19" s="217">
        <f>'DW-SS'!$R$97</f>
        <v>35883</v>
      </c>
      <c r="K19" s="210" t="e">
        <f t="shared" si="2"/>
        <v>#DIV/0!</v>
      </c>
      <c r="L19" s="211">
        <f t="shared" si="3"/>
        <v>561921.12542400009</v>
      </c>
      <c r="M19" s="211" t="e">
        <f t="shared" si="4"/>
        <v>#DIV/0!</v>
      </c>
      <c r="O19" s="217"/>
      <c r="P19" s="247">
        <f>FINANCIALS!E77</f>
        <v>0</v>
      </c>
      <c r="Q19" s="213" t="e">
        <f t="shared" si="5"/>
        <v>#DIV/0!</v>
      </c>
      <c r="R19" s="213" t="e">
        <f t="shared" si="6"/>
        <v>#DIV/0!</v>
      </c>
      <c r="S19" s="214" t="e">
        <f t="shared" si="7"/>
        <v>#DIV/0!</v>
      </c>
      <c r="T19" s="216" t="s">
        <v>45</v>
      </c>
      <c r="U19" s="253">
        <f>SUM('DW-SS'!$G$97,'DW-SS'!$O$97)</f>
        <v>441620.97000000003</v>
      </c>
      <c r="V19" s="253">
        <f>SUM('DW-SS'!$H$97:$I$97,'DW-SS'!$P$97)</f>
        <v>114468.15542400003</v>
      </c>
      <c r="W19" s="255">
        <f t="shared" si="8"/>
        <v>0.25920000000000004</v>
      </c>
    </row>
    <row r="20" spans="1:23" ht="12.75" customHeight="1">
      <c r="A20" s="215"/>
      <c r="B20" s="216" t="s">
        <v>94</v>
      </c>
      <c r="C20" s="210" t="e">
        <f t="shared" si="0"/>
        <v>#DIV/0!</v>
      </c>
      <c r="D20" s="253">
        <f>SUM('DW-TCM'!$G$530:$I$530,'DW-TCM'!$O$530:$P$530)</f>
        <v>4393717.7581919981</v>
      </c>
      <c r="E20" s="217">
        <f>'DW-TCM'!$K$530</f>
        <v>267285</v>
      </c>
      <c r="F20" s="217">
        <f>'DW-TCM'!$M$530</f>
        <v>383541</v>
      </c>
      <c r="G20" s="217">
        <f>'DW-TCM'!$J$530+'DW-TCM'!$L$530+'DW-TCM'!$N$530</f>
        <v>427656</v>
      </c>
      <c r="H20" s="210" t="e">
        <f t="shared" si="1"/>
        <v>#DIV/0!</v>
      </c>
      <c r="I20" s="210"/>
      <c r="J20" s="217">
        <f>'DW-TCM'!$R$530</f>
        <v>229917</v>
      </c>
      <c r="K20" s="210" t="e">
        <f t="shared" si="2"/>
        <v>#DIV/0!</v>
      </c>
      <c r="L20" s="211">
        <f t="shared" si="3"/>
        <v>4431085.7581919981</v>
      </c>
      <c r="M20" s="211" t="e">
        <f t="shared" si="4"/>
        <v>#DIV/0!</v>
      </c>
      <c r="O20" s="217"/>
      <c r="P20" s="247">
        <f>FINANCIALS!E78</f>
        <v>0</v>
      </c>
      <c r="Q20" s="213" t="e">
        <f t="shared" si="5"/>
        <v>#DIV/0!</v>
      </c>
      <c r="R20" s="213" t="e">
        <f t="shared" si="6"/>
        <v>#DIV/0!</v>
      </c>
      <c r="S20" s="214" t="e">
        <f t="shared" si="7"/>
        <v>#DIV/0!</v>
      </c>
      <c r="T20" s="216" t="s">
        <v>94</v>
      </c>
      <c r="U20" s="253">
        <f>SUM('DW-TCM'!$G$530,'DW-TCM'!$O$530)</f>
        <v>3489293.0099999979</v>
      </c>
      <c r="V20" s="253">
        <f>SUM('DW-TCM'!$H$530:$I$530,'DW-TCM'!$P$530)</f>
        <v>904424.7481920002</v>
      </c>
      <c r="W20" s="255">
        <f t="shared" si="8"/>
        <v>0.25920000000000021</v>
      </c>
    </row>
    <row r="21" spans="1:23" ht="12.75" customHeight="1">
      <c r="A21" s="215" t="s">
        <v>167</v>
      </c>
      <c r="B21" s="216" t="s">
        <v>46</v>
      </c>
      <c r="C21" s="210" t="e">
        <f t="shared" si="0"/>
        <v>#DIV/0!</v>
      </c>
      <c r="D21" s="253">
        <f>SUM('DW-TP'!$G$62:$I$62,'DW-TP'!$O$62:$P$62)</f>
        <v>578311.39888000023</v>
      </c>
      <c r="E21" s="217">
        <f>'DW-TP'!$K$62</f>
        <v>25235</v>
      </c>
      <c r="F21" s="217">
        <f>'DW-TP'!$M$62</f>
        <v>36211</v>
      </c>
      <c r="G21" s="217">
        <f>'DW-TP'!$J$62+'DW-TP'!$L$62+'DW-TP'!$N$62</f>
        <v>40376</v>
      </c>
      <c r="H21" s="210" t="e">
        <f t="shared" si="1"/>
        <v>#DIV/0!</v>
      </c>
      <c r="I21" s="210"/>
      <c r="J21" s="217">
        <f>'DW-TP'!$R$62</f>
        <v>21707</v>
      </c>
      <c r="K21" s="210" t="e">
        <f t="shared" si="2"/>
        <v>#DIV/0!</v>
      </c>
      <c r="L21" s="211">
        <f t="shared" si="3"/>
        <v>581839.39888000023</v>
      </c>
      <c r="M21" s="211" t="e">
        <f t="shared" si="4"/>
        <v>#DIV/0!</v>
      </c>
      <c r="O21" s="217"/>
      <c r="P21" s="247">
        <f>FINANCIALS!E79</f>
        <v>0</v>
      </c>
      <c r="Q21" s="213" t="e">
        <f t="shared" si="5"/>
        <v>#DIV/0!</v>
      </c>
      <c r="R21" s="213" t="e">
        <f t="shared" si="6"/>
        <v>#DIV/0!</v>
      </c>
      <c r="S21" s="214" t="e">
        <f t="shared" si="7"/>
        <v>#DIV/0!</v>
      </c>
      <c r="T21" s="216" t="s">
        <v>46</v>
      </c>
      <c r="U21" s="253">
        <f>SUM('DW-TP'!$G$62,'DW-TP'!$O$62)</f>
        <v>459268.9000000002</v>
      </c>
      <c r="V21" s="253">
        <f>SUM('DW-TP'!$H$62:$I$62,'DW-TP'!$P$62)</f>
        <v>119042.49888000003</v>
      </c>
      <c r="W21" s="255">
        <f t="shared" si="8"/>
        <v>0.25919999999999993</v>
      </c>
    </row>
    <row r="22" spans="1:23" ht="12.75" customHeight="1">
      <c r="A22" s="215"/>
      <c r="B22" s="216" t="s">
        <v>47</v>
      </c>
      <c r="C22" s="220" t="e">
        <f t="shared" si="0"/>
        <v>#DIV/0!</v>
      </c>
      <c r="D22" s="254">
        <f>SUM('DW-UD'!$G$53:$I$53,'DW-UD'!$O$53:$P$53)</f>
        <v>92772.038496000008</v>
      </c>
      <c r="E22" s="246">
        <f>'DW-UD'!$K$53</f>
        <v>3605</v>
      </c>
      <c r="F22" s="246">
        <f>'DW-UD'!$M$53</f>
        <v>5173</v>
      </c>
      <c r="G22" s="297">
        <f>'DW-UD'!$J$53+'DW-UD'!$L$53+'DW-UD'!$N$53</f>
        <v>5768</v>
      </c>
      <c r="H22" s="296" t="e">
        <f t="shared" si="1"/>
        <v>#DIV/0!</v>
      </c>
      <c r="I22" s="220"/>
      <c r="J22" s="246">
        <f>'DW-UD'!$R$53</f>
        <v>3101</v>
      </c>
      <c r="K22" s="220" t="e">
        <f t="shared" si="2"/>
        <v>#DIV/0!</v>
      </c>
      <c r="L22" s="221">
        <f t="shared" si="3"/>
        <v>93276.038496000008</v>
      </c>
      <c r="M22" s="221" t="e">
        <f t="shared" si="4"/>
        <v>#DIV/0!</v>
      </c>
      <c r="N22" s="222"/>
      <c r="O22" s="217"/>
      <c r="P22" s="247">
        <f>FINANCIALS!E80</f>
        <v>0</v>
      </c>
      <c r="Q22" s="213" t="e">
        <f t="shared" si="5"/>
        <v>#DIV/0!</v>
      </c>
      <c r="R22" s="213" t="e">
        <f t="shared" si="6"/>
        <v>#DIV/0!</v>
      </c>
      <c r="S22" s="214" t="e">
        <f t="shared" si="7"/>
        <v>#DIV/0!</v>
      </c>
      <c r="T22" s="216" t="s">
        <v>47</v>
      </c>
      <c r="U22" s="253">
        <f>SUM('DW-UD'!$G$53,'DW-UD'!$O$53)</f>
        <v>73675.38</v>
      </c>
      <c r="V22" s="253">
        <f>SUM('DW-UD'!$H$53:$I$53,'DW-UD'!$P$53)</f>
        <v>19096.658496000004</v>
      </c>
      <c r="W22" s="255">
        <f t="shared" si="8"/>
        <v>0.25920000000000004</v>
      </c>
    </row>
    <row r="23" spans="1:23">
      <c r="A23" s="208"/>
      <c r="B23" s="223" t="s">
        <v>170</v>
      </c>
      <c r="C23" s="224" t="e">
        <f t="shared" ref="C23:K23" si="9">SUM(C10:C22)</f>
        <v>#DIV/0!</v>
      </c>
      <c r="D23" s="224">
        <f t="shared" si="9"/>
        <v>7787521.9718719982</v>
      </c>
      <c r="E23" s="224">
        <f t="shared" si="9"/>
        <v>403245</v>
      </c>
      <c r="F23" s="224">
        <f t="shared" si="9"/>
        <v>578637</v>
      </c>
      <c r="G23" s="224">
        <f t="shared" si="9"/>
        <v>645192</v>
      </c>
      <c r="H23" s="210" t="e">
        <f t="shared" si="9"/>
        <v>#DIV/0!</v>
      </c>
      <c r="I23" s="224">
        <f t="shared" si="9"/>
        <v>0</v>
      </c>
      <c r="J23" s="210">
        <f t="shared" si="9"/>
        <v>346869</v>
      </c>
      <c r="K23" s="210" t="e">
        <f t="shared" si="9"/>
        <v>#DIV/0!</v>
      </c>
      <c r="L23" s="210">
        <f>SUM(L10:L22)</f>
        <v>7843897.9718719982</v>
      </c>
      <c r="M23" s="210" t="e">
        <f>SUM(M10:M22)</f>
        <v>#DIV/0!</v>
      </c>
      <c r="O23" s="225" t="s">
        <v>171</v>
      </c>
      <c r="P23" s="248">
        <f>FINANCIALS!E82</f>
        <v>0</v>
      </c>
      <c r="Q23" s="226" t="e">
        <f t="shared" si="5"/>
        <v>#DIV/0!</v>
      </c>
      <c r="R23" s="213"/>
      <c r="S23" s="214" t="e">
        <f>SUM(S10:S22)</f>
        <v>#DIV/0!</v>
      </c>
      <c r="T23" s="216" t="s">
        <v>226</v>
      </c>
      <c r="U23" s="254">
        <f>SUM('DW-G&amp;A'!$G$85,'DW-G&amp;A'!$O$85)</f>
        <v>654140.19999999984</v>
      </c>
      <c r="V23" s="254">
        <f>SUM('DW-G&amp;A'!$H$85:$I$85,'DW-G&amp;A'!$P$85)</f>
        <v>169553.13984000002</v>
      </c>
      <c r="W23" s="256">
        <f>V23/U23</f>
        <v>0.2592000000000001</v>
      </c>
    </row>
    <row r="24" spans="1:23">
      <c r="A24" s="208"/>
      <c r="B24" s="223"/>
      <c r="C24" s="224"/>
      <c r="D24" s="224">
        <f>SUM(D23:G23)</f>
        <v>9414595.9718719982</v>
      </c>
      <c r="E24" s="227"/>
      <c r="F24" s="227"/>
      <c r="G24" s="227"/>
      <c r="H24" s="228"/>
      <c r="K24" s="211"/>
      <c r="L24" s="224" t="e">
        <f>+L23+M23</f>
        <v>#DIV/0!</v>
      </c>
      <c r="O24" t="s">
        <v>172</v>
      </c>
      <c r="P24" s="249">
        <f>FINANCIALS!E84</f>
        <v>0</v>
      </c>
      <c r="Q24" s="213" t="e">
        <f t="shared" si="5"/>
        <v>#DIV/0!</v>
      </c>
      <c r="R24" s="213" t="e">
        <f t="shared" si="6"/>
        <v>#DIV/0!</v>
      </c>
      <c r="S24" t="s">
        <v>173</v>
      </c>
      <c r="U24" s="214">
        <f>SUM(U10:U22)</f>
        <v>6184499.6599999983</v>
      </c>
      <c r="V24" s="214">
        <f>SUM(V10:V22)</f>
        <v>1603022.3118720003</v>
      </c>
      <c r="W24" s="255">
        <f>V24/U24</f>
        <v>0.25920000000000015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174</v>
      </c>
      <c r="O25" s="214">
        <f>SUM(O10:O24)</f>
        <v>1424528.4998400002</v>
      </c>
      <c r="P25" s="229">
        <f>SUM(P10:P24)</f>
        <v>0</v>
      </c>
      <c r="Q25" s="213" t="e">
        <f>SUM(Q10:Q24)</f>
        <v>#DIV/0!</v>
      </c>
      <c r="R25" s="230" t="e">
        <f>SUM(R10:R24)</f>
        <v>#DIV/0!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175</v>
      </c>
      <c r="P26">
        <f>P25-P23</f>
        <v>0</v>
      </c>
    </row>
    <row r="27" spans="1:23" ht="15.75">
      <c r="A27" s="204" t="s">
        <v>176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Headcount OK</v>
      </c>
    </row>
    <row r="28" spans="1:23">
      <c r="A28" s="208"/>
      <c r="B28" s="231" t="s">
        <v>177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>
        <f>+$B$4</f>
        <v>0</v>
      </c>
      <c r="J28" s="233">
        <f>+$B$4</f>
        <v>0</v>
      </c>
      <c r="K28">
        <v>0</v>
      </c>
      <c r="L28" s="233">
        <f>+$B$4</f>
        <v>0</v>
      </c>
      <c r="M28" s="233">
        <f>+$B$4</f>
        <v>0</v>
      </c>
      <c r="N28" s="233">
        <f>+$B$4</f>
        <v>0</v>
      </c>
      <c r="O28" s="233">
        <f>+$B$4</f>
        <v>0</v>
      </c>
      <c r="P28">
        <v>0</v>
      </c>
      <c r="Q28" s="233">
        <f>+$B$4</f>
        <v>0</v>
      </c>
    </row>
    <row r="29" spans="1:23">
      <c r="A29" s="208"/>
      <c r="B29" s="223"/>
      <c r="C29" t="s">
        <v>178</v>
      </c>
      <c r="D29" t="s">
        <v>178</v>
      </c>
      <c r="E29" t="s">
        <v>179</v>
      </c>
      <c r="F29" t="s">
        <v>178</v>
      </c>
      <c r="G29" t="s">
        <v>179</v>
      </c>
      <c r="H29" t="s">
        <v>178</v>
      </c>
      <c r="I29" t="s">
        <v>180</v>
      </c>
      <c r="J29" t="s">
        <v>180</v>
      </c>
      <c r="K29" t="s">
        <v>178</v>
      </c>
      <c r="L29" t="s">
        <v>180</v>
      </c>
      <c r="M29" t="s">
        <v>180</v>
      </c>
      <c r="N29" t="s">
        <v>180</v>
      </c>
      <c r="O29" t="s">
        <v>180</v>
      </c>
      <c r="P29" t="s">
        <v>178</v>
      </c>
      <c r="Q29" t="s">
        <v>180</v>
      </c>
    </row>
    <row r="30" spans="1:23">
      <c r="A30" s="208"/>
      <c r="B30" s="234" t="s">
        <v>181</v>
      </c>
      <c r="C30" s="234" t="s">
        <v>182</v>
      </c>
      <c r="D30" s="234" t="s">
        <v>183</v>
      </c>
      <c r="E30" s="234" t="s">
        <v>184</v>
      </c>
      <c r="F30" s="234" t="s">
        <v>185</v>
      </c>
      <c r="G30" s="234" t="s">
        <v>186</v>
      </c>
      <c r="H30" s="234" t="s">
        <v>187</v>
      </c>
      <c r="I30" s="234" t="s">
        <v>188</v>
      </c>
      <c r="J30" s="234" t="s">
        <v>189</v>
      </c>
      <c r="K30" s="234" t="s">
        <v>190</v>
      </c>
      <c r="L30" s="234" t="s">
        <v>191</v>
      </c>
      <c r="M30" s="234" t="s">
        <v>192</v>
      </c>
      <c r="N30" s="234" t="s">
        <v>193</v>
      </c>
      <c r="O30" s="234" t="s">
        <v>194</v>
      </c>
      <c r="P30" s="234" t="s">
        <v>195</v>
      </c>
      <c r="Q30" s="234" t="s">
        <v>196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19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19">
      <c r="A34" s="215" t="s">
        <v>167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19">
      <c r="A35" s="215" t="s">
        <v>167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19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19">
      <c r="A37" s="215" t="s">
        <v>167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19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19">
      <c r="A39" s="215" t="s">
        <v>167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19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19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19">
      <c r="A42" s="215" t="s">
        <v>167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19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19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>
        <f>SUM(R31:R43)</f>
        <v>0</v>
      </c>
    </row>
    <row r="45" spans="1:19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19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19" ht="15.75">
      <c r="A47" s="204" t="s">
        <v>197</v>
      </c>
      <c r="B47" s="204"/>
      <c r="D47" s="227"/>
      <c r="E47" s="227"/>
      <c r="F47" s="227"/>
      <c r="G47" s="227"/>
      <c r="H47" s="210"/>
      <c r="J47" t="s">
        <v>167</v>
      </c>
      <c r="N47" t="s">
        <v>167</v>
      </c>
    </row>
    <row r="48" spans="1:19">
      <c r="A48" s="208"/>
      <c r="B48" s="231" t="s">
        <v>177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>
        <f>+$B$4</f>
        <v>0</v>
      </c>
      <c r="J48" s="233">
        <f>+$B$4</f>
        <v>0</v>
      </c>
      <c r="K48">
        <v>0</v>
      </c>
      <c r="L48" s="233">
        <f>+$B$4</f>
        <v>0</v>
      </c>
      <c r="M48" s="233">
        <f>+$B$4</f>
        <v>0</v>
      </c>
      <c r="N48" s="233">
        <f>+$B$4</f>
        <v>0</v>
      </c>
      <c r="O48" s="233">
        <f>+$B$4</f>
        <v>0</v>
      </c>
      <c r="P48">
        <v>0</v>
      </c>
      <c r="Q48" s="233">
        <f>+$B$4</f>
        <v>0</v>
      </c>
    </row>
    <row r="49" spans="1:18">
      <c r="A49" s="208"/>
      <c r="B49" s="223"/>
      <c r="C49" t="s">
        <v>178</v>
      </c>
      <c r="D49" t="s">
        <v>178</v>
      </c>
      <c r="E49" t="s">
        <v>179</v>
      </c>
      <c r="F49" t="s">
        <v>178</v>
      </c>
      <c r="G49" t="s">
        <v>179</v>
      </c>
      <c r="H49" t="s">
        <v>178</v>
      </c>
      <c r="I49" t="s">
        <v>180</v>
      </c>
      <c r="J49" t="s">
        <v>180</v>
      </c>
      <c r="K49" t="s">
        <v>178</v>
      </c>
      <c r="L49" t="s">
        <v>180</v>
      </c>
      <c r="M49" t="s">
        <v>180</v>
      </c>
      <c r="N49" t="s">
        <v>180</v>
      </c>
      <c r="O49" t="s">
        <v>180</v>
      </c>
      <c r="P49" t="s">
        <v>178</v>
      </c>
      <c r="Q49" t="s">
        <v>180</v>
      </c>
    </row>
    <row r="50" spans="1:18">
      <c r="A50" s="208"/>
      <c r="B50" s="234" t="s">
        <v>181</v>
      </c>
      <c r="C50" s="234" t="s">
        <v>182</v>
      </c>
      <c r="D50" s="234" t="s">
        <v>183</v>
      </c>
      <c r="E50" s="234" t="s">
        <v>184</v>
      </c>
      <c r="F50" s="234" t="s">
        <v>185</v>
      </c>
      <c r="G50" s="234" t="s">
        <v>186</v>
      </c>
      <c r="H50" s="234" t="s">
        <v>187</v>
      </c>
      <c r="I50" s="234" t="s">
        <v>188</v>
      </c>
      <c r="J50" s="234" t="s">
        <v>189</v>
      </c>
      <c r="K50" s="234" t="s">
        <v>190</v>
      </c>
      <c r="L50" s="234" t="s">
        <v>191</v>
      </c>
      <c r="M50" s="234" t="s">
        <v>192</v>
      </c>
      <c r="N50" s="234" t="s">
        <v>193</v>
      </c>
      <c r="O50" s="234" t="s">
        <v>194</v>
      </c>
      <c r="P50" s="234" t="s">
        <v>195</v>
      </c>
      <c r="Q50" s="234" t="s">
        <v>196</v>
      </c>
    </row>
    <row r="51" spans="1:18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>
        <f t="shared" ref="R51:R63" si="10">SUM(C51:Q51)</f>
        <v>0</v>
      </c>
    </row>
    <row r="52" spans="1:18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>
        <f t="shared" si="10"/>
        <v>0</v>
      </c>
    </row>
    <row r="53" spans="1:18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>
        <f t="shared" si="10"/>
        <v>0</v>
      </c>
    </row>
    <row r="54" spans="1:18">
      <c r="A54" s="215" t="s">
        <v>167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>
        <f t="shared" si="10"/>
        <v>0</v>
      </c>
    </row>
    <row r="55" spans="1:18">
      <c r="A55" s="215" t="s">
        <v>167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>
        <f t="shared" si="10"/>
        <v>0</v>
      </c>
    </row>
    <row r="56" spans="1:18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>
        <f t="shared" si="10"/>
        <v>0</v>
      </c>
    </row>
    <row r="57" spans="1:18">
      <c r="A57" s="215" t="s">
        <v>167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>
        <f t="shared" si="10"/>
        <v>0</v>
      </c>
    </row>
    <row r="58" spans="1:18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>
        <f t="shared" si="10"/>
        <v>0</v>
      </c>
    </row>
    <row r="59" spans="1:18">
      <c r="A59" s="215" t="s">
        <v>167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>
        <f t="shared" si="10"/>
        <v>0</v>
      </c>
    </row>
    <row r="60" spans="1:18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>
        <f t="shared" si="10"/>
        <v>0</v>
      </c>
    </row>
    <row r="61" spans="1:18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>
        <f t="shared" si="10"/>
        <v>0</v>
      </c>
    </row>
    <row r="62" spans="1:18">
      <c r="A62" s="215" t="s">
        <v>167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>
        <f t="shared" si="10"/>
        <v>0</v>
      </c>
    </row>
    <row r="63" spans="1:18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>
        <f t="shared" si="10"/>
        <v>0</v>
      </c>
    </row>
    <row r="64" spans="1:18">
      <c r="A64" s="208"/>
      <c r="B64" s="223"/>
      <c r="C64" s="224"/>
      <c r="E64" s="237"/>
      <c r="F64" s="237"/>
      <c r="G64" s="237"/>
      <c r="H64" s="237"/>
      <c r="I64" s="237">
        <f>+J64</f>
        <v>0</v>
      </c>
      <c r="J64" s="237"/>
      <c r="K64" s="237"/>
      <c r="L64" s="237"/>
      <c r="M64" s="237"/>
      <c r="N64" s="237"/>
      <c r="O64" s="237"/>
      <c r="Q64" s="237"/>
      <c r="R64" s="213">
        <f>SUM(R51:R63)</f>
        <v>0</v>
      </c>
    </row>
    <row r="65" spans="1:19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19">
      <c r="A66" s="208"/>
      <c r="B66" s="223"/>
      <c r="C66" s="224"/>
      <c r="E66" s="237"/>
      <c r="F66" s="237"/>
      <c r="G66" s="237"/>
      <c r="H66" s="237"/>
      <c r="I66" s="237"/>
      <c r="J66" s="237" t="s">
        <v>167</v>
      </c>
      <c r="K66" s="237"/>
      <c r="L66" s="237"/>
      <c r="M66" s="237"/>
      <c r="N66" s="237" t="s">
        <v>167</v>
      </c>
      <c r="O66" s="237"/>
      <c r="Q66" s="237"/>
      <c r="R66" s="213"/>
    </row>
    <row r="67" spans="1:19" ht="15.75">
      <c r="A67" s="204" t="s">
        <v>198</v>
      </c>
      <c r="B67" s="223"/>
      <c r="C67" s="224"/>
      <c r="E67" s="237"/>
      <c r="F67" s="237"/>
      <c r="G67" s="237"/>
      <c r="H67" s="237"/>
      <c r="I67" s="237"/>
      <c r="J67" s="237" t="s">
        <v>199</v>
      </c>
      <c r="K67" s="237"/>
      <c r="L67" s="237"/>
      <c r="M67" s="237"/>
      <c r="N67" s="237" t="s">
        <v>200</v>
      </c>
      <c r="O67" s="237"/>
      <c r="Q67" s="237"/>
      <c r="R67" s="213"/>
    </row>
    <row r="68" spans="1:19">
      <c r="A68" s="208"/>
      <c r="B68" s="231" t="s">
        <v>177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>
        <f>+$B$4</f>
        <v>0</v>
      </c>
      <c r="J68" s="233">
        <f>+$B$4</f>
        <v>0</v>
      </c>
      <c r="K68">
        <v>0</v>
      </c>
      <c r="L68" s="233">
        <f>+$B$4</f>
        <v>0</v>
      </c>
      <c r="M68" s="233">
        <f>+$B$4</f>
        <v>0</v>
      </c>
      <c r="N68" s="233">
        <f>+$B$4</f>
        <v>0</v>
      </c>
      <c r="O68" s="233">
        <f>+$B$4</f>
        <v>0</v>
      </c>
      <c r="P68">
        <v>0</v>
      </c>
      <c r="Q68" s="233">
        <f>+$B$4</f>
        <v>0</v>
      </c>
    </row>
    <row r="69" spans="1:19">
      <c r="A69" s="208"/>
      <c r="B69" s="223"/>
      <c r="C69" t="s">
        <v>178</v>
      </c>
      <c r="D69" t="s">
        <v>178</v>
      </c>
      <c r="E69" t="s">
        <v>179</v>
      </c>
      <c r="F69" t="s">
        <v>178</v>
      </c>
      <c r="G69" t="s">
        <v>179</v>
      </c>
      <c r="H69" t="s">
        <v>178</v>
      </c>
      <c r="I69" t="s">
        <v>180</v>
      </c>
      <c r="J69" t="s">
        <v>180</v>
      </c>
      <c r="K69" t="s">
        <v>178</v>
      </c>
      <c r="L69" t="s">
        <v>180</v>
      </c>
      <c r="M69" t="s">
        <v>180</v>
      </c>
      <c r="N69" t="s">
        <v>180</v>
      </c>
      <c r="O69" t="s">
        <v>180</v>
      </c>
      <c r="P69" t="s">
        <v>178</v>
      </c>
      <c r="Q69" t="s">
        <v>180</v>
      </c>
    </row>
    <row r="70" spans="1:19">
      <c r="A70" s="208"/>
      <c r="B70" s="234" t="s">
        <v>181</v>
      </c>
      <c r="C70" s="234" t="s">
        <v>182</v>
      </c>
      <c r="D70" s="234" t="s">
        <v>183</v>
      </c>
      <c r="E70" s="234" t="s">
        <v>184</v>
      </c>
      <c r="F70" s="234" t="s">
        <v>185</v>
      </c>
      <c r="G70" s="234" t="s">
        <v>186</v>
      </c>
      <c r="H70" s="234" t="s">
        <v>187</v>
      </c>
      <c r="I70" s="234" t="s">
        <v>188</v>
      </c>
      <c r="J70" s="234" t="s">
        <v>189</v>
      </c>
      <c r="K70" s="234" t="s">
        <v>190</v>
      </c>
      <c r="L70" s="234" t="s">
        <v>191</v>
      </c>
      <c r="M70" s="234" t="s">
        <v>192</v>
      </c>
      <c r="N70" s="234" t="s">
        <v>193</v>
      </c>
      <c r="O70" s="234" t="s">
        <v>194</v>
      </c>
      <c r="P70" s="234" t="s">
        <v>195</v>
      </c>
      <c r="Q70" s="234" t="s">
        <v>196</v>
      </c>
    </row>
    <row r="71" spans="1:19">
      <c r="A71" s="208"/>
      <c r="B71" s="223" t="s">
        <v>211</v>
      </c>
      <c r="C71" s="235">
        <f t="shared" ref="C71:H83" si="11">+C51+C31</f>
        <v>0</v>
      </c>
      <c r="D71" s="235">
        <f t="shared" si="11"/>
        <v>0</v>
      </c>
      <c r="E71" s="235">
        <f t="shared" si="11"/>
        <v>0</v>
      </c>
      <c r="F71" s="235">
        <f t="shared" si="11"/>
        <v>0</v>
      </c>
      <c r="G71" s="235">
        <f t="shared" si="11"/>
        <v>0</v>
      </c>
      <c r="H71" s="235">
        <f t="shared" si="11"/>
        <v>0</v>
      </c>
      <c r="I71" s="235">
        <f t="shared" ref="I71:I83" si="12">+I51+I31+J51</f>
        <v>0</v>
      </c>
      <c r="J71" s="235">
        <f t="shared" ref="J71:J83" si="13">+J31</f>
        <v>0</v>
      </c>
      <c r="K71" s="235">
        <f t="shared" ref="K71:L83" si="14">+K51+K31</f>
        <v>0</v>
      </c>
      <c r="L71" s="235">
        <f t="shared" si="14"/>
        <v>0</v>
      </c>
      <c r="M71" s="235">
        <f t="shared" ref="M71:M83" si="15">+M51+M31+N51</f>
        <v>0</v>
      </c>
      <c r="N71" s="235">
        <f t="shared" ref="N71:N83" si="16">+N31</f>
        <v>0</v>
      </c>
      <c r="O71" s="235">
        <f t="shared" ref="O71:Q83" si="17">+O51+O31</f>
        <v>0</v>
      </c>
      <c r="P71" s="235">
        <f t="shared" si="17"/>
        <v>0</v>
      </c>
      <c r="Q71" s="235">
        <f t="shared" si="17"/>
        <v>0</v>
      </c>
      <c r="R71" s="236">
        <f t="shared" ref="R71:R83" si="18">SUM(C71:Q71)</f>
        <v>0</v>
      </c>
    </row>
    <row r="72" spans="1:19">
      <c r="A72" s="208"/>
      <c r="B72" s="223" t="s">
        <v>212</v>
      </c>
      <c r="C72" s="235">
        <f t="shared" si="11"/>
        <v>0</v>
      </c>
      <c r="D72" s="235">
        <f t="shared" si="11"/>
        <v>0</v>
      </c>
      <c r="E72" s="235">
        <f t="shared" si="11"/>
        <v>0</v>
      </c>
      <c r="F72" s="235">
        <f t="shared" si="11"/>
        <v>0</v>
      </c>
      <c r="G72" s="235">
        <f t="shared" si="11"/>
        <v>0</v>
      </c>
      <c r="H72" s="235">
        <f t="shared" si="11"/>
        <v>0</v>
      </c>
      <c r="I72" s="235">
        <f t="shared" si="12"/>
        <v>0</v>
      </c>
      <c r="J72" s="235">
        <f t="shared" si="13"/>
        <v>0</v>
      </c>
      <c r="K72" s="235">
        <f t="shared" si="14"/>
        <v>0</v>
      </c>
      <c r="L72" s="235">
        <f t="shared" si="14"/>
        <v>0</v>
      </c>
      <c r="M72" s="235">
        <f t="shared" si="15"/>
        <v>0</v>
      </c>
      <c r="N72" s="235">
        <f t="shared" si="16"/>
        <v>0</v>
      </c>
      <c r="O72" s="235">
        <f t="shared" si="17"/>
        <v>0</v>
      </c>
      <c r="P72" s="235">
        <f t="shared" si="17"/>
        <v>0</v>
      </c>
      <c r="Q72" s="235">
        <f t="shared" si="17"/>
        <v>0</v>
      </c>
      <c r="R72" s="236">
        <f t="shared" si="18"/>
        <v>0</v>
      </c>
      <c r="S72" s="213"/>
    </row>
    <row r="73" spans="1:19">
      <c r="A73" s="208"/>
      <c r="B73" s="223" t="s">
        <v>213</v>
      </c>
      <c r="C73" s="235">
        <f t="shared" si="11"/>
        <v>0</v>
      </c>
      <c r="D73" s="235">
        <f t="shared" si="11"/>
        <v>0</v>
      </c>
      <c r="E73" s="235">
        <f t="shared" si="11"/>
        <v>0</v>
      </c>
      <c r="F73" s="235">
        <f t="shared" si="11"/>
        <v>0</v>
      </c>
      <c r="G73" s="235">
        <f t="shared" si="11"/>
        <v>0</v>
      </c>
      <c r="H73" s="235">
        <f t="shared" si="11"/>
        <v>0</v>
      </c>
      <c r="I73" s="235">
        <f t="shared" si="12"/>
        <v>0</v>
      </c>
      <c r="J73" s="235">
        <f t="shared" si="13"/>
        <v>0</v>
      </c>
      <c r="K73" s="235">
        <f t="shared" si="14"/>
        <v>0</v>
      </c>
      <c r="L73" s="235">
        <f t="shared" si="14"/>
        <v>0</v>
      </c>
      <c r="M73" s="235">
        <f t="shared" si="15"/>
        <v>0</v>
      </c>
      <c r="N73" s="235">
        <f t="shared" si="16"/>
        <v>0</v>
      </c>
      <c r="O73" s="235">
        <f t="shared" si="17"/>
        <v>0</v>
      </c>
      <c r="P73" s="235">
        <f t="shared" si="17"/>
        <v>0</v>
      </c>
      <c r="Q73" s="235">
        <f t="shared" si="17"/>
        <v>0</v>
      </c>
      <c r="R73" s="236">
        <f t="shared" si="18"/>
        <v>0</v>
      </c>
    </row>
    <row r="74" spans="1:19">
      <c r="A74" s="215"/>
      <c r="B74" s="223" t="s">
        <v>214</v>
      </c>
      <c r="C74" s="235">
        <f t="shared" si="11"/>
        <v>0</v>
      </c>
      <c r="D74" s="235">
        <f t="shared" si="11"/>
        <v>0</v>
      </c>
      <c r="E74" s="235">
        <f t="shared" si="11"/>
        <v>0</v>
      </c>
      <c r="F74" s="235">
        <f t="shared" si="11"/>
        <v>0</v>
      </c>
      <c r="G74" s="235">
        <f t="shared" si="11"/>
        <v>0</v>
      </c>
      <c r="H74" s="235">
        <f t="shared" si="11"/>
        <v>0</v>
      </c>
      <c r="I74" s="235">
        <f t="shared" si="12"/>
        <v>0</v>
      </c>
      <c r="J74" s="235">
        <f t="shared" si="13"/>
        <v>0</v>
      </c>
      <c r="K74" s="235">
        <f t="shared" si="14"/>
        <v>0</v>
      </c>
      <c r="L74" s="235">
        <f t="shared" si="14"/>
        <v>0</v>
      </c>
      <c r="M74" s="235">
        <f t="shared" si="15"/>
        <v>0</v>
      </c>
      <c r="N74" s="235">
        <f t="shared" si="16"/>
        <v>0</v>
      </c>
      <c r="O74" s="235">
        <f t="shared" si="17"/>
        <v>0</v>
      </c>
      <c r="P74" s="235">
        <f t="shared" si="17"/>
        <v>0</v>
      </c>
      <c r="Q74" s="235">
        <f t="shared" si="17"/>
        <v>0</v>
      </c>
      <c r="R74" s="236">
        <f t="shared" si="18"/>
        <v>0</v>
      </c>
    </row>
    <row r="75" spans="1:19">
      <c r="A75" s="215"/>
      <c r="B75" s="223" t="s">
        <v>215</v>
      </c>
      <c r="C75" s="235">
        <f t="shared" si="11"/>
        <v>0</v>
      </c>
      <c r="D75" s="235">
        <f t="shared" si="11"/>
        <v>0</v>
      </c>
      <c r="E75" s="235">
        <f t="shared" si="11"/>
        <v>0</v>
      </c>
      <c r="F75" s="235">
        <f t="shared" si="11"/>
        <v>0</v>
      </c>
      <c r="G75" s="235">
        <f t="shared" si="11"/>
        <v>0</v>
      </c>
      <c r="H75" s="235">
        <f t="shared" si="11"/>
        <v>0</v>
      </c>
      <c r="I75" s="235">
        <f t="shared" si="12"/>
        <v>0</v>
      </c>
      <c r="J75" s="235">
        <f t="shared" si="13"/>
        <v>0</v>
      </c>
      <c r="K75" s="235">
        <f t="shared" si="14"/>
        <v>0</v>
      </c>
      <c r="L75" s="235">
        <f t="shared" si="14"/>
        <v>0</v>
      </c>
      <c r="M75" s="235">
        <f t="shared" si="15"/>
        <v>0</v>
      </c>
      <c r="N75" s="235">
        <f t="shared" si="16"/>
        <v>0</v>
      </c>
      <c r="O75" s="235">
        <f t="shared" si="17"/>
        <v>0</v>
      </c>
      <c r="P75" s="235">
        <f t="shared" si="17"/>
        <v>0</v>
      </c>
      <c r="Q75" s="235">
        <f t="shared" si="17"/>
        <v>0</v>
      </c>
      <c r="R75" s="236">
        <f t="shared" si="18"/>
        <v>0</v>
      </c>
    </row>
    <row r="76" spans="1:19">
      <c r="A76" s="215"/>
      <c r="B76" s="223" t="s">
        <v>216</v>
      </c>
      <c r="C76" s="235">
        <f t="shared" si="11"/>
        <v>0</v>
      </c>
      <c r="D76" s="235">
        <f t="shared" si="11"/>
        <v>0</v>
      </c>
      <c r="E76" s="235">
        <f t="shared" si="11"/>
        <v>0</v>
      </c>
      <c r="F76" s="235">
        <f t="shared" si="11"/>
        <v>0</v>
      </c>
      <c r="G76" s="235">
        <f t="shared" si="11"/>
        <v>0</v>
      </c>
      <c r="H76" s="235">
        <f t="shared" si="11"/>
        <v>0</v>
      </c>
      <c r="I76" s="235">
        <f t="shared" si="12"/>
        <v>0</v>
      </c>
      <c r="J76" s="235">
        <f t="shared" si="13"/>
        <v>0</v>
      </c>
      <c r="K76" s="235">
        <f t="shared" si="14"/>
        <v>0</v>
      </c>
      <c r="L76" s="235">
        <f t="shared" si="14"/>
        <v>0</v>
      </c>
      <c r="M76" s="235">
        <f t="shared" si="15"/>
        <v>0</v>
      </c>
      <c r="N76" s="235">
        <f t="shared" si="16"/>
        <v>0</v>
      </c>
      <c r="O76" s="235">
        <f t="shared" si="17"/>
        <v>0</v>
      </c>
      <c r="P76" s="235">
        <f t="shared" si="17"/>
        <v>0</v>
      </c>
      <c r="Q76" s="235">
        <f t="shared" si="17"/>
        <v>0</v>
      </c>
      <c r="R76" s="236">
        <f t="shared" si="18"/>
        <v>0</v>
      </c>
    </row>
    <row r="77" spans="1:19">
      <c r="A77" s="215"/>
      <c r="B77" s="223" t="s">
        <v>217</v>
      </c>
      <c r="C77" s="235">
        <f t="shared" si="11"/>
        <v>0</v>
      </c>
      <c r="D77" s="235">
        <f t="shared" si="11"/>
        <v>0</v>
      </c>
      <c r="E77" s="235">
        <f t="shared" si="11"/>
        <v>0</v>
      </c>
      <c r="F77" s="235">
        <f t="shared" si="11"/>
        <v>0</v>
      </c>
      <c r="G77" s="235">
        <f t="shared" si="11"/>
        <v>0</v>
      </c>
      <c r="H77" s="235">
        <f t="shared" si="11"/>
        <v>0</v>
      </c>
      <c r="I77" s="235">
        <f t="shared" si="12"/>
        <v>0</v>
      </c>
      <c r="J77" s="235">
        <f t="shared" si="13"/>
        <v>0</v>
      </c>
      <c r="K77" s="235">
        <f t="shared" si="14"/>
        <v>0</v>
      </c>
      <c r="L77" s="235">
        <f t="shared" si="14"/>
        <v>0</v>
      </c>
      <c r="M77" s="235">
        <f t="shared" si="15"/>
        <v>0</v>
      </c>
      <c r="N77" s="235">
        <f t="shared" si="16"/>
        <v>0</v>
      </c>
      <c r="O77" s="235">
        <f t="shared" si="17"/>
        <v>0</v>
      </c>
      <c r="P77" s="235">
        <f t="shared" si="17"/>
        <v>0</v>
      </c>
      <c r="Q77" s="235">
        <f t="shared" si="17"/>
        <v>0</v>
      </c>
      <c r="R77" s="236">
        <f t="shared" si="18"/>
        <v>0</v>
      </c>
    </row>
    <row r="78" spans="1:19">
      <c r="A78" s="215"/>
      <c r="B78" s="223" t="s">
        <v>218</v>
      </c>
      <c r="C78" s="235">
        <f t="shared" si="11"/>
        <v>0</v>
      </c>
      <c r="D78" s="235">
        <f t="shared" si="11"/>
        <v>0</v>
      </c>
      <c r="E78" s="235">
        <f t="shared" si="11"/>
        <v>0</v>
      </c>
      <c r="F78" s="235">
        <f t="shared" si="11"/>
        <v>0</v>
      </c>
      <c r="G78" s="235">
        <f t="shared" si="11"/>
        <v>0</v>
      </c>
      <c r="H78" s="235">
        <f t="shared" si="11"/>
        <v>0</v>
      </c>
      <c r="I78" s="235">
        <f t="shared" si="12"/>
        <v>0</v>
      </c>
      <c r="J78" s="235">
        <f t="shared" si="13"/>
        <v>0</v>
      </c>
      <c r="K78" s="235">
        <f t="shared" si="14"/>
        <v>0</v>
      </c>
      <c r="L78" s="235">
        <f t="shared" si="14"/>
        <v>0</v>
      </c>
      <c r="M78" s="235">
        <f t="shared" si="15"/>
        <v>0</v>
      </c>
      <c r="N78" s="235">
        <f t="shared" si="16"/>
        <v>0</v>
      </c>
      <c r="O78" s="235">
        <f t="shared" si="17"/>
        <v>0</v>
      </c>
      <c r="P78" s="235">
        <f t="shared" si="17"/>
        <v>0</v>
      </c>
      <c r="Q78" s="235">
        <f t="shared" si="17"/>
        <v>0</v>
      </c>
      <c r="R78" s="236">
        <f t="shared" si="18"/>
        <v>0</v>
      </c>
    </row>
    <row r="79" spans="1:19">
      <c r="A79" s="215"/>
      <c r="B79" s="223" t="s">
        <v>219</v>
      </c>
      <c r="C79" s="235">
        <f t="shared" si="11"/>
        <v>0</v>
      </c>
      <c r="D79" s="235">
        <f t="shared" si="11"/>
        <v>0</v>
      </c>
      <c r="E79" s="235">
        <f t="shared" si="11"/>
        <v>0</v>
      </c>
      <c r="F79" s="235">
        <f t="shared" si="11"/>
        <v>0</v>
      </c>
      <c r="G79" s="235">
        <f t="shared" si="11"/>
        <v>0</v>
      </c>
      <c r="H79" s="235">
        <f t="shared" si="11"/>
        <v>0</v>
      </c>
      <c r="I79" s="235">
        <f t="shared" si="12"/>
        <v>0</v>
      </c>
      <c r="J79" s="235">
        <f t="shared" si="13"/>
        <v>0</v>
      </c>
      <c r="K79" s="235">
        <f t="shared" si="14"/>
        <v>0</v>
      </c>
      <c r="L79" s="235">
        <f t="shared" si="14"/>
        <v>0</v>
      </c>
      <c r="M79" s="235">
        <f t="shared" si="15"/>
        <v>0</v>
      </c>
      <c r="N79" s="235">
        <f t="shared" si="16"/>
        <v>0</v>
      </c>
      <c r="O79" s="235">
        <f t="shared" si="17"/>
        <v>0</v>
      </c>
      <c r="P79" s="235">
        <f t="shared" si="17"/>
        <v>0</v>
      </c>
      <c r="Q79" s="235">
        <f t="shared" si="17"/>
        <v>0</v>
      </c>
      <c r="R79" s="236">
        <f t="shared" si="18"/>
        <v>0</v>
      </c>
    </row>
    <row r="80" spans="1:19">
      <c r="A80" s="215"/>
      <c r="B80" s="223" t="s">
        <v>45</v>
      </c>
      <c r="C80" s="235">
        <f t="shared" si="11"/>
        <v>0</v>
      </c>
      <c r="D80" s="235">
        <f t="shared" si="11"/>
        <v>0</v>
      </c>
      <c r="E80" s="235">
        <f t="shared" si="11"/>
        <v>0</v>
      </c>
      <c r="F80" s="235">
        <f t="shared" si="11"/>
        <v>0</v>
      </c>
      <c r="G80" s="235">
        <f t="shared" si="11"/>
        <v>0</v>
      </c>
      <c r="H80" s="235">
        <f t="shared" si="11"/>
        <v>0</v>
      </c>
      <c r="I80" s="235">
        <f t="shared" si="12"/>
        <v>0</v>
      </c>
      <c r="J80" s="235">
        <f t="shared" si="13"/>
        <v>0</v>
      </c>
      <c r="K80" s="235">
        <f t="shared" si="14"/>
        <v>0</v>
      </c>
      <c r="L80" s="235">
        <f t="shared" si="14"/>
        <v>0</v>
      </c>
      <c r="M80" s="235">
        <f t="shared" si="15"/>
        <v>0</v>
      </c>
      <c r="N80" s="235">
        <f t="shared" si="16"/>
        <v>0</v>
      </c>
      <c r="O80" s="235">
        <f t="shared" si="17"/>
        <v>0</v>
      </c>
      <c r="P80" s="235">
        <f t="shared" si="17"/>
        <v>0</v>
      </c>
      <c r="Q80" s="235">
        <f t="shared" si="17"/>
        <v>0</v>
      </c>
      <c r="R80" s="236">
        <f t="shared" si="18"/>
        <v>0</v>
      </c>
    </row>
    <row r="81" spans="1:18">
      <c r="A81" s="215"/>
      <c r="B81" s="223" t="s">
        <v>220</v>
      </c>
      <c r="C81" s="235">
        <f t="shared" si="11"/>
        <v>0</v>
      </c>
      <c r="D81" s="235">
        <f t="shared" si="11"/>
        <v>0</v>
      </c>
      <c r="E81" s="235">
        <f t="shared" si="11"/>
        <v>0</v>
      </c>
      <c r="F81" s="235">
        <f t="shared" si="11"/>
        <v>0</v>
      </c>
      <c r="G81" s="235">
        <f t="shared" si="11"/>
        <v>0</v>
      </c>
      <c r="H81" s="235">
        <f t="shared" si="11"/>
        <v>0</v>
      </c>
      <c r="I81" s="235">
        <f t="shared" si="12"/>
        <v>0</v>
      </c>
      <c r="J81" s="235">
        <f t="shared" si="13"/>
        <v>0</v>
      </c>
      <c r="K81" s="235">
        <f t="shared" si="14"/>
        <v>0</v>
      </c>
      <c r="L81" s="235">
        <f t="shared" si="14"/>
        <v>0</v>
      </c>
      <c r="M81" s="235">
        <f t="shared" si="15"/>
        <v>0</v>
      </c>
      <c r="N81" s="235">
        <f t="shared" si="16"/>
        <v>0</v>
      </c>
      <c r="O81" s="235">
        <f t="shared" si="17"/>
        <v>0</v>
      </c>
      <c r="P81" s="235">
        <f t="shared" si="17"/>
        <v>0</v>
      </c>
      <c r="Q81" s="235">
        <f t="shared" si="17"/>
        <v>0</v>
      </c>
      <c r="R81" s="236">
        <f t="shared" si="18"/>
        <v>0</v>
      </c>
    </row>
    <row r="82" spans="1:18">
      <c r="A82" s="215"/>
      <c r="B82" s="223" t="s">
        <v>221</v>
      </c>
      <c r="C82" s="235">
        <f t="shared" si="11"/>
        <v>0</v>
      </c>
      <c r="D82" s="235">
        <f t="shared" si="11"/>
        <v>0</v>
      </c>
      <c r="E82" s="235">
        <f t="shared" si="11"/>
        <v>0</v>
      </c>
      <c r="F82" s="235">
        <f t="shared" si="11"/>
        <v>0</v>
      </c>
      <c r="G82" s="235">
        <f t="shared" si="11"/>
        <v>0</v>
      </c>
      <c r="H82" s="235">
        <f t="shared" si="11"/>
        <v>0</v>
      </c>
      <c r="I82" s="235">
        <f t="shared" si="12"/>
        <v>0</v>
      </c>
      <c r="J82" s="235">
        <f t="shared" si="13"/>
        <v>0</v>
      </c>
      <c r="K82" s="235">
        <f t="shared" si="14"/>
        <v>0</v>
      </c>
      <c r="L82" s="235">
        <f t="shared" si="14"/>
        <v>0</v>
      </c>
      <c r="M82" s="235">
        <f t="shared" si="15"/>
        <v>0</v>
      </c>
      <c r="N82" s="235">
        <f t="shared" si="16"/>
        <v>0</v>
      </c>
      <c r="O82" s="235">
        <f t="shared" si="17"/>
        <v>0</v>
      </c>
      <c r="P82" s="235">
        <f t="shared" si="17"/>
        <v>0</v>
      </c>
      <c r="Q82" s="235">
        <f t="shared" si="17"/>
        <v>0</v>
      </c>
      <c r="R82" s="236">
        <f t="shared" si="18"/>
        <v>0</v>
      </c>
    </row>
    <row r="83" spans="1:18">
      <c r="A83" s="208"/>
      <c r="B83" s="223" t="s">
        <v>222</v>
      </c>
      <c r="C83" s="235">
        <f t="shared" si="11"/>
        <v>0</v>
      </c>
      <c r="D83" s="235">
        <f t="shared" si="11"/>
        <v>0</v>
      </c>
      <c r="E83" s="235">
        <f t="shared" si="11"/>
        <v>0</v>
      </c>
      <c r="F83" s="235">
        <f t="shared" si="11"/>
        <v>0</v>
      </c>
      <c r="G83" s="235">
        <f t="shared" si="11"/>
        <v>0</v>
      </c>
      <c r="H83" s="235">
        <f t="shared" si="11"/>
        <v>0</v>
      </c>
      <c r="I83" s="235">
        <f t="shared" si="12"/>
        <v>0</v>
      </c>
      <c r="J83" s="235">
        <f t="shared" si="13"/>
        <v>0</v>
      </c>
      <c r="K83" s="235">
        <f t="shared" si="14"/>
        <v>0</v>
      </c>
      <c r="L83" s="235">
        <f t="shared" si="14"/>
        <v>0</v>
      </c>
      <c r="M83" s="235">
        <f t="shared" si="15"/>
        <v>0</v>
      </c>
      <c r="N83" s="235">
        <f t="shared" si="16"/>
        <v>0</v>
      </c>
      <c r="O83" s="235">
        <f t="shared" si="17"/>
        <v>0</v>
      </c>
      <c r="P83" s="235">
        <f t="shared" si="17"/>
        <v>0</v>
      </c>
      <c r="Q83" s="235">
        <f t="shared" si="17"/>
        <v>0</v>
      </c>
      <c r="R83" s="236">
        <f t="shared" si="18"/>
        <v>0</v>
      </c>
    </row>
    <row r="84" spans="1:18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>
        <f>SUM(R71:R83)</f>
        <v>0</v>
      </c>
    </row>
    <row r="85" spans="1:18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18" ht="15.75">
      <c r="A86" s="204" t="s">
        <v>201</v>
      </c>
      <c r="B86" s="223"/>
      <c r="C86" s="224"/>
      <c r="E86" s="237"/>
      <c r="F86" s="237"/>
      <c r="G86" s="237"/>
      <c r="H86" s="237"/>
      <c r="I86" s="237"/>
      <c r="J86" s="237" t="s">
        <v>167</v>
      </c>
      <c r="K86" s="237"/>
      <c r="L86" s="237"/>
      <c r="M86" s="237"/>
      <c r="N86" s="237" t="s">
        <v>167</v>
      </c>
      <c r="O86" s="237"/>
      <c r="Q86" s="237"/>
      <c r="R86" s="213"/>
    </row>
    <row r="87" spans="1:18">
      <c r="A87" s="208"/>
      <c r="B87" s="231" t="s">
        <v>177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>
        <f>+$B$4</f>
        <v>0</v>
      </c>
      <c r="J87" s="233">
        <f>+$B$4</f>
        <v>0</v>
      </c>
      <c r="K87">
        <v>0</v>
      </c>
      <c r="L87" s="233">
        <f>+$B$4</f>
        <v>0</v>
      </c>
      <c r="M87" s="233">
        <f>+$B$4</f>
        <v>0</v>
      </c>
      <c r="N87" s="233">
        <f>+$B$4</f>
        <v>0</v>
      </c>
      <c r="O87" s="233">
        <f>+$B$4</f>
        <v>0</v>
      </c>
      <c r="P87">
        <v>0</v>
      </c>
      <c r="Q87" s="233">
        <f>+$B$4</f>
        <v>0</v>
      </c>
    </row>
    <row r="88" spans="1:18">
      <c r="A88" s="208"/>
      <c r="B88" s="223"/>
      <c r="C88" t="s">
        <v>178</v>
      </c>
      <c r="D88" t="s">
        <v>178</v>
      </c>
      <c r="E88" t="s">
        <v>179</v>
      </c>
      <c r="F88" t="s">
        <v>178</v>
      </c>
      <c r="G88" t="s">
        <v>179</v>
      </c>
      <c r="H88" t="s">
        <v>178</v>
      </c>
      <c r="I88" t="s">
        <v>180</v>
      </c>
      <c r="J88" t="s">
        <v>180</v>
      </c>
      <c r="K88" t="s">
        <v>178</v>
      </c>
      <c r="L88" t="s">
        <v>180</v>
      </c>
      <c r="M88" t="s">
        <v>180</v>
      </c>
      <c r="N88" t="s">
        <v>180</v>
      </c>
      <c r="O88" t="s">
        <v>180</v>
      </c>
      <c r="P88" t="s">
        <v>178</v>
      </c>
      <c r="Q88" t="s">
        <v>180</v>
      </c>
    </row>
    <row r="89" spans="1:18">
      <c r="A89" s="208"/>
      <c r="B89" s="234" t="s">
        <v>181</v>
      </c>
      <c r="C89" s="234" t="s">
        <v>182</v>
      </c>
      <c r="D89" s="234" t="s">
        <v>183</v>
      </c>
      <c r="E89" s="234" t="s">
        <v>184</v>
      </c>
      <c r="F89" s="234" t="s">
        <v>185</v>
      </c>
      <c r="G89" s="234" t="s">
        <v>186</v>
      </c>
      <c r="H89" s="234" t="s">
        <v>187</v>
      </c>
      <c r="I89" s="234" t="s">
        <v>188</v>
      </c>
      <c r="J89" s="234" t="s">
        <v>189</v>
      </c>
      <c r="K89" s="234" t="s">
        <v>190</v>
      </c>
      <c r="L89" s="234" t="s">
        <v>191</v>
      </c>
      <c r="M89" s="234" t="s">
        <v>192</v>
      </c>
      <c r="N89" s="234" t="s">
        <v>193</v>
      </c>
      <c r="O89" s="234" t="s">
        <v>194</v>
      </c>
      <c r="P89" s="234" t="s">
        <v>195</v>
      </c>
      <c r="Q89" s="234" t="s">
        <v>196</v>
      </c>
    </row>
    <row r="90" spans="1:18">
      <c r="A90" s="208"/>
      <c r="B90" s="223" t="s">
        <v>211</v>
      </c>
      <c r="C90" s="235">
        <f t="shared" ref="C90:Q102" si="19">+C71*C$68</f>
        <v>0</v>
      </c>
      <c r="D90" s="235">
        <f t="shared" si="19"/>
        <v>0</v>
      </c>
      <c r="E90" s="235">
        <f t="shared" si="19"/>
        <v>0</v>
      </c>
      <c r="F90" s="235">
        <f t="shared" si="19"/>
        <v>0</v>
      </c>
      <c r="G90" s="235">
        <f t="shared" si="19"/>
        <v>0</v>
      </c>
      <c r="H90" s="235">
        <f t="shared" si="19"/>
        <v>0</v>
      </c>
      <c r="I90" s="235">
        <f t="shared" si="19"/>
        <v>0</v>
      </c>
      <c r="J90" s="235">
        <f t="shared" si="19"/>
        <v>0</v>
      </c>
      <c r="K90" s="235">
        <f t="shared" si="19"/>
        <v>0</v>
      </c>
      <c r="L90" s="235">
        <f t="shared" si="19"/>
        <v>0</v>
      </c>
      <c r="M90" s="235">
        <f t="shared" si="19"/>
        <v>0</v>
      </c>
      <c r="N90" s="235">
        <f t="shared" si="19"/>
        <v>0</v>
      </c>
      <c r="O90" s="235">
        <f t="shared" si="19"/>
        <v>0</v>
      </c>
      <c r="P90" s="235">
        <f t="shared" si="19"/>
        <v>0</v>
      </c>
      <c r="Q90" s="235">
        <f t="shared" si="19"/>
        <v>0</v>
      </c>
      <c r="R90" s="236"/>
    </row>
    <row r="91" spans="1:18">
      <c r="A91" s="208"/>
      <c r="B91" s="223" t="s">
        <v>212</v>
      </c>
      <c r="C91" s="235">
        <f t="shared" si="19"/>
        <v>0</v>
      </c>
      <c r="D91" s="235">
        <f t="shared" si="19"/>
        <v>0</v>
      </c>
      <c r="E91" s="235">
        <f t="shared" si="19"/>
        <v>0</v>
      </c>
      <c r="F91" s="235">
        <f t="shared" si="19"/>
        <v>0</v>
      </c>
      <c r="G91" s="235">
        <f t="shared" si="19"/>
        <v>0</v>
      </c>
      <c r="H91" s="235">
        <f t="shared" si="19"/>
        <v>0</v>
      </c>
      <c r="I91" s="235">
        <f t="shared" si="19"/>
        <v>0</v>
      </c>
      <c r="J91" s="235">
        <f t="shared" si="19"/>
        <v>0</v>
      </c>
      <c r="K91" s="235">
        <f t="shared" si="19"/>
        <v>0</v>
      </c>
      <c r="L91" s="235">
        <f t="shared" si="19"/>
        <v>0</v>
      </c>
      <c r="M91" s="235">
        <f t="shared" si="19"/>
        <v>0</v>
      </c>
      <c r="N91" s="235">
        <f t="shared" si="19"/>
        <v>0</v>
      </c>
      <c r="O91" s="235">
        <f t="shared" si="19"/>
        <v>0</v>
      </c>
      <c r="P91" s="235">
        <f t="shared" si="19"/>
        <v>0</v>
      </c>
      <c r="Q91" s="235">
        <f t="shared" si="19"/>
        <v>0</v>
      </c>
      <c r="R91" s="236"/>
    </row>
    <row r="92" spans="1:18">
      <c r="A92" s="208"/>
      <c r="B92" s="223" t="s">
        <v>213</v>
      </c>
      <c r="C92" s="235">
        <f t="shared" si="19"/>
        <v>0</v>
      </c>
      <c r="D92" s="235">
        <f t="shared" si="19"/>
        <v>0</v>
      </c>
      <c r="E92" s="235">
        <f t="shared" si="19"/>
        <v>0</v>
      </c>
      <c r="F92" s="235">
        <f t="shared" si="19"/>
        <v>0</v>
      </c>
      <c r="G92" s="235">
        <f t="shared" si="19"/>
        <v>0</v>
      </c>
      <c r="H92" s="235">
        <f t="shared" si="19"/>
        <v>0</v>
      </c>
      <c r="I92" s="235">
        <f t="shared" si="19"/>
        <v>0</v>
      </c>
      <c r="J92" s="235">
        <f t="shared" si="19"/>
        <v>0</v>
      </c>
      <c r="K92" s="235">
        <f t="shared" si="19"/>
        <v>0</v>
      </c>
      <c r="L92" s="235">
        <f t="shared" si="19"/>
        <v>0</v>
      </c>
      <c r="M92" s="235">
        <f t="shared" si="19"/>
        <v>0</v>
      </c>
      <c r="N92" s="235">
        <f t="shared" si="19"/>
        <v>0</v>
      </c>
      <c r="O92" s="235">
        <f t="shared" si="19"/>
        <v>0</v>
      </c>
      <c r="P92" s="235">
        <f t="shared" si="19"/>
        <v>0</v>
      </c>
      <c r="Q92" s="235">
        <f t="shared" si="19"/>
        <v>0</v>
      </c>
      <c r="R92" s="236"/>
    </row>
    <row r="93" spans="1:18">
      <c r="A93" s="215" t="s">
        <v>167</v>
      </c>
      <c r="B93" s="223" t="s">
        <v>214</v>
      </c>
      <c r="C93" s="235">
        <f t="shared" si="19"/>
        <v>0</v>
      </c>
      <c r="D93" s="235">
        <f t="shared" si="19"/>
        <v>0</v>
      </c>
      <c r="E93" s="235">
        <f t="shared" si="19"/>
        <v>0</v>
      </c>
      <c r="F93" s="235">
        <f t="shared" si="19"/>
        <v>0</v>
      </c>
      <c r="G93" s="235">
        <f t="shared" si="19"/>
        <v>0</v>
      </c>
      <c r="H93" s="235">
        <f t="shared" si="19"/>
        <v>0</v>
      </c>
      <c r="I93" s="235">
        <f t="shared" si="19"/>
        <v>0</v>
      </c>
      <c r="J93" s="235">
        <f t="shared" si="19"/>
        <v>0</v>
      </c>
      <c r="K93" s="235">
        <f t="shared" si="19"/>
        <v>0</v>
      </c>
      <c r="L93" s="235">
        <f t="shared" si="19"/>
        <v>0</v>
      </c>
      <c r="M93" s="235">
        <f t="shared" si="19"/>
        <v>0</v>
      </c>
      <c r="N93" s="235">
        <f t="shared" si="19"/>
        <v>0</v>
      </c>
      <c r="O93" s="235">
        <f t="shared" si="19"/>
        <v>0</v>
      </c>
      <c r="P93" s="235">
        <f t="shared" si="19"/>
        <v>0</v>
      </c>
      <c r="Q93" s="235">
        <f t="shared" si="19"/>
        <v>0</v>
      </c>
      <c r="R93" s="236"/>
    </row>
    <row r="94" spans="1:18">
      <c r="A94" s="215" t="s">
        <v>167</v>
      </c>
      <c r="B94" s="223" t="s">
        <v>215</v>
      </c>
      <c r="C94" s="235">
        <f t="shared" si="19"/>
        <v>0</v>
      </c>
      <c r="D94" s="235">
        <f t="shared" si="19"/>
        <v>0</v>
      </c>
      <c r="E94" s="235">
        <f t="shared" si="19"/>
        <v>0</v>
      </c>
      <c r="F94" s="235">
        <f t="shared" si="19"/>
        <v>0</v>
      </c>
      <c r="G94" s="235">
        <f t="shared" si="19"/>
        <v>0</v>
      </c>
      <c r="H94" s="235">
        <f t="shared" si="19"/>
        <v>0</v>
      </c>
      <c r="I94" s="235">
        <f t="shared" si="19"/>
        <v>0</v>
      </c>
      <c r="J94" s="235">
        <f t="shared" si="19"/>
        <v>0</v>
      </c>
      <c r="K94" s="235">
        <f t="shared" si="19"/>
        <v>0</v>
      </c>
      <c r="L94" s="235">
        <f t="shared" si="19"/>
        <v>0</v>
      </c>
      <c r="M94" s="235">
        <f t="shared" si="19"/>
        <v>0</v>
      </c>
      <c r="N94" s="235">
        <f t="shared" si="19"/>
        <v>0</v>
      </c>
      <c r="O94" s="235">
        <f t="shared" si="19"/>
        <v>0</v>
      </c>
      <c r="P94" s="235">
        <f t="shared" si="19"/>
        <v>0</v>
      </c>
      <c r="Q94" s="235">
        <f t="shared" si="19"/>
        <v>0</v>
      </c>
      <c r="R94" s="236"/>
    </row>
    <row r="95" spans="1:18">
      <c r="A95" s="215"/>
      <c r="B95" s="223" t="s">
        <v>216</v>
      </c>
      <c r="C95" s="235">
        <f t="shared" si="19"/>
        <v>0</v>
      </c>
      <c r="D95" s="235">
        <f t="shared" si="19"/>
        <v>0</v>
      </c>
      <c r="E95" s="235">
        <f t="shared" si="19"/>
        <v>0</v>
      </c>
      <c r="F95" s="235">
        <f t="shared" si="19"/>
        <v>0</v>
      </c>
      <c r="G95" s="235">
        <f t="shared" si="19"/>
        <v>0</v>
      </c>
      <c r="H95" s="235">
        <f t="shared" si="19"/>
        <v>0</v>
      </c>
      <c r="I95" s="235">
        <f t="shared" si="19"/>
        <v>0</v>
      </c>
      <c r="J95" s="235">
        <f t="shared" si="19"/>
        <v>0</v>
      </c>
      <c r="K95" s="235">
        <f t="shared" si="19"/>
        <v>0</v>
      </c>
      <c r="L95" s="235">
        <f t="shared" si="19"/>
        <v>0</v>
      </c>
      <c r="M95" s="235">
        <f t="shared" si="19"/>
        <v>0</v>
      </c>
      <c r="N95" s="235">
        <f t="shared" si="19"/>
        <v>0</v>
      </c>
      <c r="O95" s="235">
        <f t="shared" si="19"/>
        <v>0</v>
      </c>
      <c r="P95" s="235">
        <f t="shared" si="19"/>
        <v>0</v>
      </c>
      <c r="Q95" s="235">
        <f t="shared" si="19"/>
        <v>0</v>
      </c>
      <c r="R95" s="236"/>
    </row>
    <row r="96" spans="1:18">
      <c r="A96" s="215" t="s">
        <v>167</v>
      </c>
      <c r="B96" s="223" t="s">
        <v>217</v>
      </c>
      <c r="C96" s="235">
        <f t="shared" si="19"/>
        <v>0</v>
      </c>
      <c r="D96" s="235">
        <f t="shared" si="19"/>
        <v>0</v>
      </c>
      <c r="E96" s="235">
        <f t="shared" si="19"/>
        <v>0</v>
      </c>
      <c r="F96" s="235">
        <f t="shared" si="19"/>
        <v>0</v>
      </c>
      <c r="G96" s="235">
        <f t="shared" si="19"/>
        <v>0</v>
      </c>
      <c r="H96" s="235">
        <f t="shared" si="19"/>
        <v>0</v>
      </c>
      <c r="I96" s="235">
        <f t="shared" si="19"/>
        <v>0</v>
      </c>
      <c r="J96" s="235">
        <f t="shared" si="19"/>
        <v>0</v>
      </c>
      <c r="K96" s="235">
        <f t="shared" si="19"/>
        <v>0</v>
      </c>
      <c r="L96" s="235">
        <f t="shared" si="19"/>
        <v>0</v>
      </c>
      <c r="M96" s="235">
        <f t="shared" si="19"/>
        <v>0</v>
      </c>
      <c r="N96" s="235">
        <f t="shared" si="19"/>
        <v>0</v>
      </c>
      <c r="O96" s="235">
        <f t="shared" si="19"/>
        <v>0</v>
      </c>
      <c r="P96" s="235">
        <f t="shared" si="19"/>
        <v>0</v>
      </c>
      <c r="Q96" s="235">
        <f t="shared" si="19"/>
        <v>0</v>
      </c>
      <c r="R96" s="236"/>
    </row>
    <row r="97" spans="1:20">
      <c r="A97" s="215"/>
      <c r="B97" s="223" t="s">
        <v>218</v>
      </c>
      <c r="C97" s="235">
        <f t="shared" si="19"/>
        <v>0</v>
      </c>
      <c r="D97" s="235">
        <f t="shared" si="19"/>
        <v>0</v>
      </c>
      <c r="E97" s="235">
        <f t="shared" si="19"/>
        <v>0</v>
      </c>
      <c r="F97" s="235">
        <f t="shared" si="19"/>
        <v>0</v>
      </c>
      <c r="G97" s="235">
        <f t="shared" si="19"/>
        <v>0</v>
      </c>
      <c r="H97" s="235">
        <f t="shared" si="19"/>
        <v>0</v>
      </c>
      <c r="I97" s="235">
        <f t="shared" si="19"/>
        <v>0</v>
      </c>
      <c r="J97" s="235">
        <f t="shared" si="19"/>
        <v>0</v>
      </c>
      <c r="K97" s="235">
        <f t="shared" si="19"/>
        <v>0</v>
      </c>
      <c r="L97" s="235">
        <f t="shared" si="19"/>
        <v>0</v>
      </c>
      <c r="M97" s="235">
        <f t="shared" si="19"/>
        <v>0</v>
      </c>
      <c r="N97" s="235">
        <f t="shared" si="19"/>
        <v>0</v>
      </c>
      <c r="O97" s="235">
        <f t="shared" si="19"/>
        <v>0</v>
      </c>
      <c r="P97" s="235">
        <f t="shared" si="19"/>
        <v>0</v>
      </c>
      <c r="Q97" s="235">
        <f t="shared" si="19"/>
        <v>0</v>
      </c>
      <c r="R97" s="236"/>
    </row>
    <row r="98" spans="1:20">
      <c r="A98" s="215" t="s">
        <v>167</v>
      </c>
      <c r="B98" s="223" t="s">
        <v>219</v>
      </c>
      <c r="C98" s="235">
        <f t="shared" si="19"/>
        <v>0</v>
      </c>
      <c r="D98" s="235">
        <f t="shared" si="19"/>
        <v>0</v>
      </c>
      <c r="E98" s="235">
        <f t="shared" si="19"/>
        <v>0</v>
      </c>
      <c r="F98" s="235">
        <f t="shared" si="19"/>
        <v>0</v>
      </c>
      <c r="G98" s="235">
        <f t="shared" si="19"/>
        <v>0</v>
      </c>
      <c r="H98" s="235">
        <f t="shared" si="19"/>
        <v>0</v>
      </c>
      <c r="I98" s="235">
        <f t="shared" si="19"/>
        <v>0</v>
      </c>
      <c r="J98" s="235">
        <f t="shared" si="19"/>
        <v>0</v>
      </c>
      <c r="K98" s="235">
        <f t="shared" si="19"/>
        <v>0</v>
      </c>
      <c r="L98" s="235">
        <f t="shared" si="19"/>
        <v>0</v>
      </c>
      <c r="M98" s="235">
        <f t="shared" si="19"/>
        <v>0</v>
      </c>
      <c r="N98" s="235">
        <f t="shared" si="19"/>
        <v>0</v>
      </c>
      <c r="O98" s="235">
        <f t="shared" si="19"/>
        <v>0</v>
      </c>
      <c r="P98" s="235">
        <f t="shared" si="19"/>
        <v>0</v>
      </c>
      <c r="Q98" s="235">
        <f t="shared" si="19"/>
        <v>0</v>
      </c>
      <c r="R98" s="236"/>
    </row>
    <row r="99" spans="1:20">
      <c r="A99" s="215"/>
      <c r="B99" s="223" t="s">
        <v>45</v>
      </c>
      <c r="C99" s="235">
        <f t="shared" si="19"/>
        <v>0</v>
      </c>
      <c r="D99" s="235">
        <f t="shared" si="19"/>
        <v>0</v>
      </c>
      <c r="E99" s="235">
        <f t="shared" si="19"/>
        <v>0</v>
      </c>
      <c r="F99" s="235">
        <f t="shared" si="19"/>
        <v>0</v>
      </c>
      <c r="G99" s="235">
        <f t="shared" si="19"/>
        <v>0</v>
      </c>
      <c r="H99" s="235">
        <f t="shared" si="19"/>
        <v>0</v>
      </c>
      <c r="I99" s="235">
        <f t="shared" si="19"/>
        <v>0</v>
      </c>
      <c r="J99" s="235">
        <f t="shared" si="19"/>
        <v>0</v>
      </c>
      <c r="K99" s="235">
        <f t="shared" si="19"/>
        <v>0</v>
      </c>
      <c r="L99" s="235">
        <f t="shared" si="19"/>
        <v>0</v>
      </c>
      <c r="M99" s="235">
        <f t="shared" si="19"/>
        <v>0</v>
      </c>
      <c r="N99" s="235">
        <f t="shared" si="19"/>
        <v>0</v>
      </c>
      <c r="O99" s="235">
        <f t="shared" si="19"/>
        <v>0</v>
      </c>
      <c r="P99" s="235">
        <f t="shared" si="19"/>
        <v>0</v>
      </c>
      <c r="Q99" s="235">
        <f t="shared" si="19"/>
        <v>0</v>
      </c>
      <c r="R99" s="236"/>
    </row>
    <row r="100" spans="1:20">
      <c r="A100" s="215"/>
      <c r="B100" s="223" t="s">
        <v>220</v>
      </c>
      <c r="C100" s="235">
        <f t="shared" si="19"/>
        <v>0</v>
      </c>
      <c r="D100" s="235">
        <f t="shared" si="19"/>
        <v>0</v>
      </c>
      <c r="E100" s="235">
        <f t="shared" si="19"/>
        <v>0</v>
      </c>
      <c r="F100" s="235">
        <f t="shared" si="19"/>
        <v>0</v>
      </c>
      <c r="G100" s="235">
        <f t="shared" si="19"/>
        <v>0</v>
      </c>
      <c r="H100" s="235">
        <f t="shared" si="19"/>
        <v>0</v>
      </c>
      <c r="I100" s="235">
        <f t="shared" si="19"/>
        <v>0</v>
      </c>
      <c r="J100" s="235">
        <f t="shared" si="19"/>
        <v>0</v>
      </c>
      <c r="K100" s="235">
        <f t="shared" si="19"/>
        <v>0</v>
      </c>
      <c r="L100" s="235">
        <f t="shared" si="19"/>
        <v>0</v>
      </c>
      <c r="M100" s="235">
        <f t="shared" si="19"/>
        <v>0</v>
      </c>
      <c r="N100" s="235">
        <f t="shared" si="19"/>
        <v>0</v>
      </c>
      <c r="O100" s="235">
        <f t="shared" si="19"/>
        <v>0</v>
      </c>
      <c r="P100" s="235">
        <f t="shared" si="19"/>
        <v>0</v>
      </c>
      <c r="Q100" s="235">
        <f t="shared" si="19"/>
        <v>0</v>
      </c>
      <c r="R100" s="236"/>
    </row>
    <row r="101" spans="1:20">
      <c r="A101" s="215" t="s">
        <v>167</v>
      </c>
      <c r="B101" s="223" t="s">
        <v>221</v>
      </c>
      <c r="C101" s="235">
        <f t="shared" si="19"/>
        <v>0</v>
      </c>
      <c r="D101" s="235">
        <f t="shared" si="19"/>
        <v>0</v>
      </c>
      <c r="E101" s="235">
        <f t="shared" si="19"/>
        <v>0</v>
      </c>
      <c r="F101" s="235">
        <f t="shared" si="19"/>
        <v>0</v>
      </c>
      <c r="G101" s="235">
        <f t="shared" si="19"/>
        <v>0</v>
      </c>
      <c r="H101" s="235">
        <f t="shared" si="19"/>
        <v>0</v>
      </c>
      <c r="I101" s="235">
        <f t="shared" si="19"/>
        <v>0</v>
      </c>
      <c r="J101" s="235">
        <f t="shared" si="19"/>
        <v>0</v>
      </c>
      <c r="K101" s="235">
        <f t="shared" si="19"/>
        <v>0</v>
      </c>
      <c r="L101" s="235">
        <f t="shared" si="19"/>
        <v>0</v>
      </c>
      <c r="M101" s="235">
        <f t="shared" si="19"/>
        <v>0</v>
      </c>
      <c r="N101" s="235">
        <f t="shared" si="19"/>
        <v>0</v>
      </c>
      <c r="O101" s="235">
        <f t="shared" si="19"/>
        <v>0</v>
      </c>
      <c r="P101" s="235">
        <f t="shared" si="19"/>
        <v>0</v>
      </c>
      <c r="Q101" s="235">
        <f t="shared" si="19"/>
        <v>0</v>
      </c>
      <c r="R101" s="236"/>
    </row>
    <row r="102" spans="1:20">
      <c r="A102" s="208"/>
      <c r="B102" s="223" t="s">
        <v>222</v>
      </c>
      <c r="C102" s="235">
        <f t="shared" si="19"/>
        <v>0</v>
      </c>
      <c r="D102" s="235">
        <f t="shared" si="19"/>
        <v>0</v>
      </c>
      <c r="E102" s="238">
        <f t="shared" si="19"/>
        <v>0</v>
      </c>
      <c r="F102" s="235">
        <f t="shared" si="19"/>
        <v>0</v>
      </c>
      <c r="G102" s="238">
        <f t="shared" si="19"/>
        <v>0</v>
      </c>
      <c r="H102" s="235">
        <f t="shared" si="19"/>
        <v>0</v>
      </c>
      <c r="I102" s="238">
        <f t="shared" si="19"/>
        <v>0</v>
      </c>
      <c r="J102" s="235">
        <f t="shared" si="19"/>
        <v>0</v>
      </c>
      <c r="K102" s="235">
        <f t="shared" si="19"/>
        <v>0</v>
      </c>
      <c r="L102" s="238">
        <f t="shared" si="19"/>
        <v>0</v>
      </c>
      <c r="M102" s="238">
        <f t="shared" si="19"/>
        <v>0</v>
      </c>
      <c r="N102" s="235">
        <f t="shared" si="19"/>
        <v>0</v>
      </c>
      <c r="O102" s="238">
        <f t="shared" si="19"/>
        <v>0</v>
      </c>
      <c r="P102" s="235">
        <f t="shared" si="19"/>
        <v>0</v>
      </c>
      <c r="Q102" s="238">
        <f t="shared" si="19"/>
        <v>0</v>
      </c>
      <c r="R102" s="236"/>
    </row>
    <row r="103" spans="1:20">
      <c r="A103" s="208"/>
      <c r="B103" s="223" t="s">
        <v>202</v>
      </c>
      <c r="C103" s="224"/>
      <c r="E103" s="237">
        <f>SUM(E90:E102)</f>
        <v>0</v>
      </c>
      <c r="F103" s="237"/>
      <c r="G103" s="237">
        <f>SUM(G90:G102)</f>
        <v>0</v>
      </c>
      <c r="H103" s="237"/>
      <c r="I103" s="237">
        <f>SUM(I90:I102)</f>
        <v>0</v>
      </c>
      <c r="J103" s="237">
        <f>SUM(J90:J102)</f>
        <v>0</v>
      </c>
      <c r="K103" s="237"/>
      <c r="L103" s="237">
        <f>SUM(L90:L102)</f>
        <v>0</v>
      </c>
      <c r="M103" s="237">
        <f>SUM(M90:M102)</f>
        <v>0</v>
      </c>
      <c r="N103" s="237">
        <f>SUM(N90:N102)</f>
        <v>0</v>
      </c>
      <c r="O103" s="237">
        <f>SUM(O90:O102)</f>
        <v>0</v>
      </c>
      <c r="P103" s="237"/>
      <c r="Q103" s="237">
        <f>SUM(Q90:Q102)</f>
        <v>0</v>
      </c>
      <c r="R103" s="213"/>
    </row>
    <row r="104" spans="1:20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0" ht="15.75">
      <c r="A105" s="204" t="s">
        <v>203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0" ht="15.75">
      <c r="A106" s="204"/>
      <c r="B106" s="231" t="s">
        <v>204</v>
      </c>
      <c r="C106" s="224"/>
      <c r="E106" s="239"/>
      <c r="F106" s="239"/>
      <c r="G106" s="239"/>
      <c r="H106" s="239"/>
      <c r="I106" s="239"/>
      <c r="J106" s="240">
        <f>+J103</f>
        <v>0</v>
      </c>
      <c r="K106" s="239"/>
      <c r="L106" s="239"/>
      <c r="M106" s="239"/>
      <c r="N106" s="240">
        <f>+N103</f>
        <v>0</v>
      </c>
      <c r="O106" s="239"/>
      <c r="P106" s="193"/>
      <c r="Q106" s="239"/>
      <c r="R106" s="211">
        <f>SUM(C106:Q106)</f>
        <v>0</v>
      </c>
      <c r="T106" s="237"/>
    </row>
    <row r="107" spans="1:20" ht="15.75">
      <c r="A107" s="204"/>
      <c r="B107" s="231" t="s">
        <v>205</v>
      </c>
      <c r="C107" s="224"/>
      <c r="E107" s="240">
        <f>+E103</f>
        <v>0</v>
      </c>
      <c r="F107" s="239"/>
      <c r="G107" s="240">
        <f>+G103</f>
        <v>0</v>
      </c>
      <c r="H107" s="240"/>
      <c r="I107" s="240">
        <f>+I103</f>
        <v>0</v>
      </c>
      <c r="J107" s="240"/>
      <c r="K107" s="240"/>
      <c r="L107" s="240">
        <f>+L103</f>
        <v>0</v>
      </c>
      <c r="M107" s="240">
        <f>+M103</f>
        <v>0</v>
      </c>
      <c r="N107" s="240"/>
      <c r="O107" s="240">
        <f>+O103</f>
        <v>0</v>
      </c>
      <c r="P107" s="240"/>
      <c r="Q107" s="240">
        <f>+Q103</f>
        <v>0</v>
      </c>
      <c r="R107" s="211">
        <f>SUM(C107:Q107)</f>
        <v>0</v>
      </c>
      <c r="T107" s="237"/>
    </row>
    <row r="108" spans="1:20" ht="15.75">
      <c r="A108" s="204"/>
      <c r="B108" s="241" t="s">
        <v>206</v>
      </c>
      <c r="C108" s="224"/>
      <c r="D108" s="242"/>
      <c r="E108" s="240"/>
      <c r="F108" s="240"/>
      <c r="G108" s="240"/>
      <c r="H108" s="240"/>
      <c r="I108" s="240"/>
      <c r="J108" s="240">
        <f>+J105*J103</f>
        <v>0</v>
      </c>
      <c r="K108" s="240"/>
      <c r="L108" s="240"/>
      <c r="M108" s="240"/>
      <c r="N108" s="240">
        <f>+N105*N103</f>
        <v>0</v>
      </c>
      <c r="O108" s="240"/>
      <c r="P108" s="199"/>
      <c r="Q108" s="240"/>
      <c r="R108" s="243">
        <f>SUM(C108:Q108)</f>
        <v>0</v>
      </c>
      <c r="T108" s="237"/>
    </row>
    <row r="109" spans="1:20" ht="15.75">
      <c r="A109" s="204"/>
      <c r="B109" s="241" t="s">
        <v>207</v>
      </c>
      <c r="C109" s="224"/>
      <c r="D109" s="242"/>
      <c r="E109" s="240">
        <f>+E105*E103</f>
        <v>0</v>
      </c>
      <c r="F109" s="240"/>
      <c r="G109" s="240">
        <f>+G105*G103</f>
        <v>0</v>
      </c>
      <c r="H109" s="240"/>
      <c r="I109" s="240">
        <f>+I105*I103</f>
        <v>0</v>
      </c>
      <c r="J109" s="240"/>
      <c r="K109" s="240"/>
      <c r="L109" s="240">
        <f>+L105*L103</f>
        <v>0</v>
      </c>
      <c r="M109" s="240">
        <f>+M105*M103</f>
        <v>0</v>
      </c>
      <c r="N109" s="240"/>
      <c r="O109" s="240">
        <f>+O105*O103</f>
        <v>0</v>
      </c>
      <c r="P109" s="240"/>
      <c r="Q109" s="240">
        <f>+Q105*Q103</f>
        <v>0</v>
      </c>
      <c r="R109" s="243">
        <f>SUM(C109:Q109)</f>
        <v>0</v>
      </c>
    </row>
    <row r="110" spans="1:20" ht="15.75">
      <c r="A110" s="204"/>
      <c r="B110" s="241" t="s">
        <v>208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>
        <f>SUM(R108:R109)</f>
        <v>0</v>
      </c>
    </row>
    <row r="111" spans="1:20" ht="15.75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0" ht="15.75">
      <c r="A112" s="204" t="str">
        <f>+A2</f>
        <v>BOWEN CENTER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0" ht="15.75">
      <c r="A113" s="204" t="s">
        <v>209</v>
      </c>
      <c r="B113" s="204"/>
      <c r="D113" s="193"/>
      <c r="J113" t="s">
        <v>167</v>
      </c>
      <c r="N113" t="s">
        <v>167</v>
      </c>
    </row>
    <row r="114" spans="1:20">
      <c r="B114" s="244" t="s">
        <v>177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0.52061291498999995</v>
      </c>
      <c r="J114">
        <v>0.52061291498999995</v>
      </c>
      <c r="K114">
        <v>0</v>
      </c>
      <c r="L114">
        <v>0.52061291498999995</v>
      </c>
      <c r="M114">
        <v>0.52061291498999995</v>
      </c>
      <c r="N114">
        <v>0.52061291498999995</v>
      </c>
      <c r="O114">
        <v>0.52061291498999995</v>
      </c>
      <c r="P114">
        <v>0</v>
      </c>
      <c r="Q114">
        <v>0.52061291498999995</v>
      </c>
    </row>
    <row r="115" spans="1:20">
      <c r="C115" t="s">
        <v>178</v>
      </c>
      <c r="D115" t="s">
        <v>178</v>
      </c>
      <c r="E115" t="s">
        <v>179</v>
      </c>
      <c r="F115" t="s">
        <v>178</v>
      </c>
      <c r="G115" t="s">
        <v>179</v>
      </c>
      <c r="H115" t="s">
        <v>178</v>
      </c>
      <c r="I115" t="s">
        <v>180</v>
      </c>
      <c r="J115" t="s">
        <v>180</v>
      </c>
      <c r="K115" t="s">
        <v>178</v>
      </c>
      <c r="L115" t="s">
        <v>180</v>
      </c>
      <c r="M115" t="s">
        <v>180</v>
      </c>
      <c r="N115" t="s">
        <v>180</v>
      </c>
      <c r="O115" t="s">
        <v>180</v>
      </c>
      <c r="P115" t="s">
        <v>178</v>
      </c>
      <c r="Q115" t="s">
        <v>180</v>
      </c>
      <c r="S115" s="245" t="s">
        <v>167</v>
      </c>
      <c r="T115" s="245" t="s">
        <v>210</v>
      </c>
    </row>
    <row r="116" spans="1:20">
      <c r="B116" t="s">
        <v>181</v>
      </c>
      <c r="C116" t="s">
        <v>182</v>
      </c>
      <c r="D116" t="s">
        <v>183</v>
      </c>
      <c r="E116" t="s">
        <v>184</v>
      </c>
      <c r="F116" t="s">
        <v>185</v>
      </c>
      <c r="G116" t="s">
        <v>186</v>
      </c>
      <c r="H116" t="s">
        <v>187</v>
      </c>
      <c r="I116" t="s">
        <v>188</v>
      </c>
      <c r="J116" t="s">
        <v>189</v>
      </c>
      <c r="K116" t="s">
        <v>190</v>
      </c>
      <c r="L116" t="s">
        <v>191</v>
      </c>
      <c r="M116" t="s">
        <v>192</v>
      </c>
      <c r="N116" t="s">
        <v>193</v>
      </c>
      <c r="O116" t="s">
        <v>194</v>
      </c>
      <c r="P116" t="s">
        <v>195</v>
      </c>
      <c r="Q116" t="s">
        <v>196</v>
      </c>
    </row>
    <row r="117" spans="1:20">
      <c r="B117" t="s">
        <v>211</v>
      </c>
      <c r="C117" s="211">
        <f>+C90*C$105</f>
        <v>0</v>
      </c>
      <c r="D117" s="211">
        <f t="shared" ref="D117:Q117" si="20">+D90*D$105</f>
        <v>0</v>
      </c>
      <c r="E117" s="211">
        <f t="shared" si="20"/>
        <v>0</v>
      </c>
      <c r="F117" s="211">
        <f t="shared" si="20"/>
        <v>0</v>
      </c>
      <c r="G117" s="211">
        <f t="shared" si="20"/>
        <v>0</v>
      </c>
      <c r="H117" s="211">
        <f t="shared" si="20"/>
        <v>0</v>
      </c>
      <c r="I117" s="211">
        <f t="shared" si="20"/>
        <v>0</v>
      </c>
      <c r="J117" s="211">
        <f t="shared" si="20"/>
        <v>0</v>
      </c>
      <c r="K117" s="211">
        <f t="shared" si="20"/>
        <v>0</v>
      </c>
      <c r="L117" s="211">
        <f t="shared" si="20"/>
        <v>0</v>
      </c>
      <c r="M117" s="211">
        <f t="shared" si="20"/>
        <v>0</v>
      </c>
      <c r="N117" s="211">
        <f t="shared" si="20"/>
        <v>0</v>
      </c>
      <c r="O117" s="211">
        <f t="shared" si="20"/>
        <v>0</v>
      </c>
      <c r="P117" s="211">
        <f t="shared" si="20"/>
        <v>0</v>
      </c>
      <c r="Q117" s="211">
        <f t="shared" si="20"/>
        <v>0</v>
      </c>
      <c r="R117" s="211">
        <f>SUM(C117:Q117)</f>
        <v>0</v>
      </c>
      <c r="S117" s="211">
        <f>+N117+J117</f>
        <v>0</v>
      </c>
      <c r="T117" s="211">
        <f>+Q117+P117+O117+M117+L117+K117+I117+H117+G117+F117+E117+D117+C117</f>
        <v>0</v>
      </c>
    </row>
    <row r="118" spans="1:20">
      <c r="B118" t="s">
        <v>212</v>
      </c>
      <c r="C118" s="211">
        <f t="shared" ref="C118:Q129" si="21">+C91*C$105</f>
        <v>0</v>
      </c>
      <c r="D118" s="211">
        <f t="shared" si="21"/>
        <v>0</v>
      </c>
      <c r="E118" s="211">
        <f t="shared" si="21"/>
        <v>0</v>
      </c>
      <c r="F118" s="211">
        <f t="shared" si="21"/>
        <v>0</v>
      </c>
      <c r="G118" s="211">
        <f t="shared" si="21"/>
        <v>0</v>
      </c>
      <c r="H118" s="211">
        <f t="shared" si="21"/>
        <v>0</v>
      </c>
      <c r="I118" s="211">
        <f t="shared" si="21"/>
        <v>0</v>
      </c>
      <c r="J118" s="211">
        <f t="shared" si="21"/>
        <v>0</v>
      </c>
      <c r="K118" s="211">
        <f t="shared" si="21"/>
        <v>0</v>
      </c>
      <c r="L118" s="211">
        <f t="shared" si="21"/>
        <v>0</v>
      </c>
      <c r="M118" s="211">
        <f t="shared" si="21"/>
        <v>0</v>
      </c>
      <c r="N118" s="211">
        <f t="shared" si="21"/>
        <v>0</v>
      </c>
      <c r="O118" s="211">
        <f t="shared" si="21"/>
        <v>0</v>
      </c>
      <c r="P118" s="211">
        <f t="shared" si="21"/>
        <v>0</v>
      </c>
      <c r="Q118" s="211">
        <f t="shared" si="21"/>
        <v>0</v>
      </c>
      <c r="R118" s="211">
        <f t="shared" ref="R118:R129" si="22">SUM(C118:Q118)</f>
        <v>0</v>
      </c>
      <c r="S118" s="211">
        <f t="shared" ref="S118:S130" si="23">+N118+J118</f>
        <v>0</v>
      </c>
      <c r="T118" s="211">
        <f t="shared" ref="T118:T130" si="24">+Q118+P118+O118+M118+L118+K118+I118+H118+G118+F118+E118+D118+C118</f>
        <v>0</v>
      </c>
    </row>
    <row r="119" spans="1:20">
      <c r="B119" t="s">
        <v>213</v>
      </c>
      <c r="C119" s="211">
        <f t="shared" si="21"/>
        <v>0</v>
      </c>
      <c r="D119" s="211">
        <f t="shared" si="21"/>
        <v>0</v>
      </c>
      <c r="E119" s="211">
        <f t="shared" si="21"/>
        <v>0</v>
      </c>
      <c r="F119" s="211">
        <f t="shared" si="21"/>
        <v>0</v>
      </c>
      <c r="G119" s="211">
        <f t="shared" si="21"/>
        <v>0</v>
      </c>
      <c r="H119" s="211">
        <f t="shared" si="21"/>
        <v>0</v>
      </c>
      <c r="I119" s="211">
        <f t="shared" si="21"/>
        <v>0</v>
      </c>
      <c r="J119" s="211">
        <f t="shared" si="21"/>
        <v>0</v>
      </c>
      <c r="K119" s="211">
        <f t="shared" si="21"/>
        <v>0</v>
      </c>
      <c r="L119" s="211">
        <f t="shared" si="21"/>
        <v>0</v>
      </c>
      <c r="M119" s="211">
        <f t="shared" si="21"/>
        <v>0</v>
      </c>
      <c r="N119" s="211">
        <f t="shared" si="21"/>
        <v>0</v>
      </c>
      <c r="O119" s="211">
        <f t="shared" si="21"/>
        <v>0</v>
      </c>
      <c r="P119" s="211">
        <f t="shared" si="21"/>
        <v>0</v>
      </c>
      <c r="Q119" s="211">
        <f t="shared" si="21"/>
        <v>0</v>
      </c>
      <c r="R119" s="211">
        <f t="shared" si="22"/>
        <v>0</v>
      </c>
      <c r="S119" s="211">
        <f t="shared" si="23"/>
        <v>0</v>
      </c>
      <c r="T119" s="211">
        <f t="shared" si="24"/>
        <v>0</v>
      </c>
    </row>
    <row r="120" spans="1:20">
      <c r="A120" t="s">
        <v>167</v>
      </c>
      <c r="B120" t="s">
        <v>214</v>
      </c>
      <c r="C120" s="211">
        <f t="shared" si="21"/>
        <v>0</v>
      </c>
      <c r="D120" s="211">
        <f t="shared" si="21"/>
        <v>0</v>
      </c>
      <c r="E120" s="211">
        <f t="shared" si="21"/>
        <v>0</v>
      </c>
      <c r="F120" s="211">
        <f t="shared" si="21"/>
        <v>0</v>
      </c>
      <c r="G120" s="211">
        <f t="shared" si="21"/>
        <v>0</v>
      </c>
      <c r="H120" s="211">
        <f t="shared" si="21"/>
        <v>0</v>
      </c>
      <c r="I120" s="211">
        <f t="shared" si="21"/>
        <v>0</v>
      </c>
      <c r="J120" s="211">
        <f t="shared" si="21"/>
        <v>0</v>
      </c>
      <c r="K120" s="211">
        <f t="shared" si="21"/>
        <v>0</v>
      </c>
      <c r="L120" s="211">
        <f t="shared" si="21"/>
        <v>0</v>
      </c>
      <c r="M120" s="211">
        <f t="shared" si="21"/>
        <v>0</v>
      </c>
      <c r="N120" s="211">
        <f t="shared" si="21"/>
        <v>0</v>
      </c>
      <c r="O120" s="211">
        <f t="shared" si="21"/>
        <v>0</v>
      </c>
      <c r="P120" s="211">
        <f t="shared" si="21"/>
        <v>0</v>
      </c>
      <c r="Q120" s="211">
        <f t="shared" si="21"/>
        <v>0</v>
      </c>
      <c r="R120" s="211">
        <f t="shared" si="22"/>
        <v>0</v>
      </c>
      <c r="S120" s="211">
        <f t="shared" si="23"/>
        <v>0</v>
      </c>
      <c r="T120" s="211">
        <f t="shared" si="24"/>
        <v>0</v>
      </c>
    </row>
    <row r="121" spans="1:20">
      <c r="A121" t="s">
        <v>167</v>
      </c>
      <c r="B121" t="s">
        <v>215</v>
      </c>
      <c r="C121" s="211">
        <f t="shared" si="21"/>
        <v>0</v>
      </c>
      <c r="D121" s="211">
        <f t="shared" si="21"/>
        <v>0</v>
      </c>
      <c r="E121" s="211">
        <f t="shared" si="21"/>
        <v>0</v>
      </c>
      <c r="F121" s="211">
        <f t="shared" si="21"/>
        <v>0</v>
      </c>
      <c r="G121" s="211">
        <f t="shared" si="21"/>
        <v>0</v>
      </c>
      <c r="H121" s="211">
        <f t="shared" si="21"/>
        <v>0</v>
      </c>
      <c r="I121" s="211">
        <f t="shared" si="21"/>
        <v>0</v>
      </c>
      <c r="J121" s="211">
        <f t="shared" si="21"/>
        <v>0</v>
      </c>
      <c r="K121" s="211">
        <f t="shared" si="21"/>
        <v>0</v>
      </c>
      <c r="L121" s="211">
        <f t="shared" si="21"/>
        <v>0</v>
      </c>
      <c r="M121" s="211">
        <f t="shared" si="21"/>
        <v>0</v>
      </c>
      <c r="N121" s="211">
        <f t="shared" si="21"/>
        <v>0</v>
      </c>
      <c r="O121" s="211">
        <f t="shared" si="21"/>
        <v>0</v>
      </c>
      <c r="P121" s="211">
        <f t="shared" si="21"/>
        <v>0</v>
      </c>
      <c r="Q121" s="211">
        <f t="shared" si="21"/>
        <v>0</v>
      </c>
      <c r="R121" s="211">
        <f t="shared" si="22"/>
        <v>0</v>
      </c>
      <c r="S121" s="211">
        <f t="shared" si="23"/>
        <v>0</v>
      </c>
      <c r="T121" s="211">
        <f t="shared" si="24"/>
        <v>0</v>
      </c>
    </row>
    <row r="122" spans="1:20">
      <c r="B122" t="s">
        <v>216</v>
      </c>
      <c r="C122" s="211">
        <f t="shared" si="21"/>
        <v>0</v>
      </c>
      <c r="D122" s="211">
        <f t="shared" si="21"/>
        <v>0</v>
      </c>
      <c r="E122" s="211">
        <f t="shared" si="21"/>
        <v>0</v>
      </c>
      <c r="F122" s="211">
        <f t="shared" si="21"/>
        <v>0</v>
      </c>
      <c r="G122" s="211">
        <f t="shared" si="21"/>
        <v>0</v>
      </c>
      <c r="H122" s="211">
        <f t="shared" si="21"/>
        <v>0</v>
      </c>
      <c r="I122" s="211">
        <f t="shared" si="21"/>
        <v>0</v>
      </c>
      <c r="J122" s="211">
        <f t="shared" si="21"/>
        <v>0</v>
      </c>
      <c r="K122" s="211">
        <f t="shared" si="21"/>
        <v>0</v>
      </c>
      <c r="L122" s="211">
        <f t="shared" si="21"/>
        <v>0</v>
      </c>
      <c r="M122" s="211">
        <f t="shared" si="21"/>
        <v>0</v>
      </c>
      <c r="N122" s="211">
        <f t="shared" si="21"/>
        <v>0</v>
      </c>
      <c r="O122" s="211">
        <f t="shared" si="21"/>
        <v>0</v>
      </c>
      <c r="P122" s="211">
        <f t="shared" si="21"/>
        <v>0</v>
      </c>
      <c r="Q122" s="211">
        <f t="shared" si="21"/>
        <v>0</v>
      </c>
      <c r="R122" s="211">
        <f t="shared" si="22"/>
        <v>0</v>
      </c>
      <c r="S122" s="211">
        <f t="shared" si="23"/>
        <v>0</v>
      </c>
      <c r="T122" s="211">
        <f t="shared" si="24"/>
        <v>0</v>
      </c>
    </row>
    <row r="123" spans="1:20">
      <c r="A123" t="s">
        <v>167</v>
      </c>
      <c r="B123" t="s">
        <v>217</v>
      </c>
      <c r="C123" s="211">
        <f t="shared" si="21"/>
        <v>0</v>
      </c>
      <c r="D123" s="211">
        <f t="shared" si="21"/>
        <v>0</v>
      </c>
      <c r="E123" s="211">
        <f t="shared" si="21"/>
        <v>0</v>
      </c>
      <c r="F123" s="211">
        <f t="shared" si="21"/>
        <v>0</v>
      </c>
      <c r="G123" s="211">
        <f t="shared" si="21"/>
        <v>0</v>
      </c>
      <c r="H123" s="211">
        <f t="shared" si="21"/>
        <v>0</v>
      </c>
      <c r="I123" s="211">
        <f t="shared" si="21"/>
        <v>0</v>
      </c>
      <c r="J123" s="211">
        <f t="shared" si="21"/>
        <v>0</v>
      </c>
      <c r="K123" s="211">
        <f t="shared" si="21"/>
        <v>0</v>
      </c>
      <c r="L123" s="211">
        <f t="shared" si="21"/>
        <v>0</v>
      </c>
      <c r="M123" s="211">
        <f t="shared" si="21"/>
        <v>0</v>
      </c>
      <c r="N123" s="211">
        <f t="shared" si="21"/>
        <v>0</v>
      </c>
      <c r="O123" s="211">
        <f t="shared" si="21"/>
        <v>0</v>
      </c>
      <c r="P123" s="211">
        <f t="shared" si="21"/>
        <v>0</v>
      </c>
      <c r="Q123" s="211">
        <f t="shared" si="21"/>
        <v>0</v>
      </c>
      <c r="R123" s="211">
        <f t="shared" si="22"/>
        <v>0</v>
      </c>
      <c r="S123" s="211">
        <f t="shared" si="23"/>
        <v>0</v>
      </c>
      <c r="T123" s="211">
        <f t="shared" si="24"/>
        <v>0</v>
      </c>
    </row>
    <row r="124" spans="1:20">
      <c r="B124" t="s">
        <v>218</v>
      </c>
      <c r="C124" s="211">
        <f t="shared" si="21"/>
        <v>0</v>
      </c>
      <c r="D124" s="211">
        <f t="shared" si="21"/>
        <v>0</v>
      </c>
      <c r="E124" s="211">
        <f t="shared" si="21"/>
        <v>0</v>
      </c>
      <c r="F124" s="211">
        <f t="shared" si="21"/>
        <v>0</v>
      </c>
      <c r="G124" s="211">
        <f t="shared" si="21"/>
        <v>0</v>
      </c>
      <c r="H124" s="211">
        <f t="shared" si="21"/>
        <v>0</v>
      </c>
      <c r="I124" s="211">
        <f t="shared" si="21"/>
        <v>0</v>
      </c>
      <c r="J124" s="211">
        <f t="shared" si="21"/>
        <v>0</v>
      </c>
      <c r="K124" s="211">
        <f t="shared" si="21"/>
        <v>0</v>
      </c>
      <c r="L124" s="211">
        <f t="shared" si="21"/>
        <v>0</v>
      </c>
      <c r="M124" s="211">
        <f t="shared" si="21"/>
        <v>0</v>
      </c>
      <c r="N124" s="211">
        <f t="shared" si="21"/>
        <v>0</v>
      </c>
      <c r="O124" s="211">
        <f t="shared" si="21"/>
        <v>0</v>
      </c>
      <c r="P124" s="211">
        <f t="shared" si="21"/>
        <v>0</v>
      </c>
      <c r="Q124" s="211">
        <f t="shared" si="21"/>
        <v>0</v>
      </c>
      <c r="R124" s="211">
        <f t="shared" si="22"/>
        <v>0</v>
      </c>
      <c r="S124" s="211">
        <f t="shared" si="23"/>
        <v>0</v>
      </c>
      <c r="T124" s="211">
        <f t="shared" si="24"/>
        <v>0</v>
      </c>
    </row>
    <row r="125" spans="1:20">
      <c r="A125" t="s">
        <v>167</v>
      </c>
      <c r="B125" t="s">
        <v>219</v>
      </c>
      <c r="C125" s="211">
        <f t="shared" si="21"/>
        <v>0</v>
      </c>
      <c r="D125" s="211">
        <f t="shared" si="21"/>
        <v>0</v>
      </c>
      <c r="E125" s="211">
        <f t="shared" si="21"/>
        <v>0</v>
      </c>
      <c r="F125" s="211">
        <f t="shared" si="21"/>
        <v>0</v>
      </c>
      <c r="G125" s="211">
        <f t="shared" si="21"/>
        <v>0</v>
      </c>
      <c r="H125" s="211">
        <f t="shared" si="21"/>
        <v>0</v>
      </c>
      <c r="I125" s="211">
        <f t="shared" si="21"/>
        <v>0</v>
      </c>
      <c r="J125" s="211">
        <f t="shared" si="21"/>
        <v>0</v>
      </c>
      <c r="K125" s="211">
        <f t="shared" si="21"/>
        <v>0</v>
      </c>
      <c r="L125" s="211">
        <f t="shared" si="21"/>
        <v>0</v>
      </c>
      <c r="M125" s="211">
        <f t="shared" si="21"/>
        <v>0</v>
      </c>
      <c r="N125" s="211">
        <f t="shared" si="21"/>
        <v>0</v>
      </c>
      <c r="O125" s="211">
        <f t="shared" si="21"/>
        <v>0</v>
      </c>
      <c r="P125" s="211">
        <f t="shared" si="21"/>
        <v>0</v>
      </c>
      <c r="Q125" s="211">
        <f t="shared" si="21"/>
        <v>0</v>
      </c>
      <c r="R125" s="211">
        <f t="shared" si="22"/>
        <v>0</v>
      </c>
      <c r="S125" s="211">
        <f t="shared" si="23"/>
        <v>0</v>
      </c>
      <c r="T125" s="211">
        <f t="shared" si="24"/>
        <v>0</v>
      </c>
    </row>
    <row r="126" spans="1:20">
      <c r="B126" t="s">
        <v>45</v>
      </c>
      <c r="C126" s="211">
        <f t="shared" si="21"/>
        <v>0</v>
      </c>
      <c r="D126" s="211">
        <f t="shared" si="21"/>
        <v>0</v>
      </c>
      <c r="E126" s="211">
        <f t="shared" si="21"/>
        <v>0</v>
      </c>
      <c r="F126" s="211">
        <f t="shared" si="21"/>
        <v>0</v>
      </c>
      <c r="G126" s="211">
        <f t="shared" si="21"/>
        <v>0</v>
      </c>
      <c r="H126" s="211">
        <f t="shared" si="21"/>
        <v>0</v>
      </c>
      <c r="I126" s="211">
        <f t="shared" si="21"/>
        <v>0</v>
      </c>
      <c r="J126" s="211">
        <f t="shared" si="21"/>
        <v>0</v>
      </c>
      <c r="K126" s="211">
        <f t="shared" si="21"/>
        <v>0</v>
      </c>
      <c r="L126" s="211">
        <f t="shared" si="21"/>
        <v>0</v>
      </c>
      <c r="M126" s="211">
        <f t="shared" si="21"/>
        <v>0</v>
      </c>
      <c r="N126" s="211">
        <f t="shared" si="21"/>
        <v>0</v>
      </c>
      <c r="O126" s="211">
        <f t="shared" si="21"/>
        <v>0</v>
      </c>
      <c r="P126" s="211">
        <f t="shared" si="21"/>
        <v>0</v>
      </c>
      <c r="Q126" s="211">
        <f t="shared" si="21"/>
        <v>0</v>
      </c>
      <c r="R126" s="211">
        <f t="shared" si="22"/>
        <v>0</v>
      </c>
      <c r="S126" s="211">
        <f t="shared" si="23"/>
        <v>0</v>
      </c>
      <c r="T126" s="211">
        <f t="shared" si="24"/>
        <v>0</v>
      </c>
    </row>
    <row r="127" spans="1:20">
      <c r="B127" t="s">
        <v>220</v>
      </c>
      <c r="C127" s="211">
        <f t="shared" si="21"/>
        <v>0</v>
      </c>
      <c r="D127" s="211">
        <f t="shared" si="21"/>
        <v>0</v>
      </c>
      <c r="E127" s="211">
        <f t="shared" si="21"/>
        <v>0</v>
      </c>
      <c r="F127" s="211">
        <f t="shared" si="21"/>
        <v>0</v>
      </c>
      <c r="G127" s="211">
        <f t="shared" si="21"/>
        <v>0</v>
      </c>
      <c r="H127" s="211">
        <f t="shared" si="21"/>
        <v>0</v>
      </c>
      <c r="I127" s="211">
        <f t="shared" si="21"/>
        <v>0</v>
      </c>
      <c r="J127" s="211">
        <f t="shared" si="21"/>
        <v>0</v>
      </c>
      <c r="K127" s="211">
        <f t="shared" si="21"/>
        <v>0</v>
      </c>
      <c r="L127" s="211">
        <f t="shared" si="21"/>
        <v>0</v>
      </c>
      <c r="M127" s="211">
        <f t="shared" si="21"/>
        <v>0</v>
      </c>
      <c r="N127" s="211">
        <f t="shared" si="21"/>
        <v>0</v>
      </c>
      <c r="O127" s="211">
        <f t="shared" si="21"/>
        <v>0</v>
      </c>
      <c r="P127" s="211">
        <f t="shared" si="21"/>
        <v>0</v>
      </c>
      <c r="Q127" s="211">
        <f t="shared" si="21"/>
        <v>0</v>
      </c>
      <c r="R127" s="211">
        <f t="shared" si="22"/>
        <v>0</v>
      </c>
      <c r="S127" s="211">
        <f t="shared" si="23"/>
        <v>0</v>
      </c>
      <c r="T127" s="211">
        <f t="shared" si="24"/>
        <v>0</v>
      </c>
    </row>
    <row r="128" spans="1:20">
      <c r="A128" t="s">
        <v>167</v>
      </c>
      <c r="B128" t="s">
        <v>221</v>
      </c>
      <c r="C128" s="211">
        <f t="shared" si="21"/>
        <v>0</v>
      </c>
      <c r="D128" s="211">
        <f t="shared" si="21"/>
        <v>0</v>
      </c>
      <c r="E128" s="211">
        <f t="shared" si="21"/>
        <v>0</v>
      </c>
      <c r="F128" s="211">
        <f t="shared" si="21"/>
        <v>0</v>
      </c>
      <c r="G128" s="211">
        <f t="shared" si="21"/>
        <v>0</v>
      </c>
      <c r="H128" s="211">
        <f t="shared" si="21"/>
        <v>0</v>
      </c>
      <c r="I128" s="211">
        <f t="shared" si="21"/>
        <v>0</v>
      </c>
      <c r="J128" s="211">
        <f t="shared" si="21"/>
        <v>0</v>
      </c>
      <c r="K128" s="211">
        <f t="shared" si="21"/>
        <v>0</v>
      </c>
      <c r="L128" s="211">
        <f t="shared" si="21"/>
        <v>0</v>
      </c>
      <c r="M128" s="211">
        <f t="shared" si="21"/>
        <v>0</v>
      </c>
      <c r="N128" s="211">
        <f t="shared" si="21"/>
        <v>0</v>
      </c>
      <c r="O128" s="211">
        <f t="shared" si="21"/>
        <v>0</v>
      </c>
      <c r="P128" s="211">
        <f t="shared" si="21"/>
        <v>0</v>
      </c>
      <c r="Q128" s="211">
        <f t="shared" si="21"/>
        <v>0</v>
      </c>
      <c r="R128" s="211">
        <f t="shared" si="22"/>
        <v>0</v>
      </c>
      <c r="S128" s="211">
        <f t="shared" si="23"/>
        <v>0</v>
      </c>
      <c r="T128" s="211">
        <f t="shared" si="24"/>
        <v>0</v>
      </c>
    </row>
    <row r="129" spans="2:21">
      <c r="B129" t="s">
        <v>222</v>
      </c>
      <c r="C129" s="211">
        <f t="shared" si="21"/>
        <v>0</v>
      </c>
      <c r="D129" s="211">
        <f t="shared" si="21"/>
        <v>0</v>
      </c>
      <c r="E129" s="211">
        <f t="shared" si="21"/>
        <v>0</v>
      </c>
      <c r="F129" s="211">
        <f t="shared" si="21"/>
        <v>0</v>
      </c>
      <c r="G129" s="211">
        <f t="shared" si="21"/>
        <v>0</v>
      </c>
      <c r="H129" s="211">
        <f t="shared" si="21"/>
        <v>0</v>
      </c>
      <c r="I129" s="211">
        <f t="shared" si="21"/>
        <v>0</v>
      </c>
      <c r="J129" s="211">
        <f t="shared" si="21"/>
        <v>0</v>
      </c>
      <c r="K129" s="211">
        <f t="shared" si="21"/>
        <v>0</v>
      </c>
      <c r="L129" s="211">
        <f t="shared" si="21"/>
        <v>0</v>
      </c>
      <c r="M129" s="211">
        <f t="shared" si="21"/>
        <v>0</v>
      </c>
      <c r="N129" s="211">
        <f t="shared" si="21"/>
        <v>0</v>
      </c>
      <c r="O129" s="211">
        <f t="shared" si="21"/>
        <v>0</v>
      </c>
      <c r="P129" s="211">
        <f t="shared" si="21"/>
        <v>0</v>
      </c>
      <c r="Q129" s="211">
        <f t="shared" si="21"/>
        <v>0</v>
      </c>
      <c r="R129" s="211">
        <f t="shared" si="22"/>
        <v>0</v>
      </c>
      <c r="S129" s="211">
        <f t="shared" si="23"/>
        <v>0</v>
      </c>
      <c r="T129" s="211">
        <f t="shared" si="24"/>
        <v>0</v>
      </c>
    </row>
    <row r="130" spans="2:21">
      <c r="B130" t="s">
        <v>202</v>
      </c>
      <c r="C130" s="211">
        <f>SUM(C117:C129)</f>
        <v>0</v>
      </c>
      <c r="D130" s="211">
        <f>SUM(D117:D129)</f>
        <v>0</v>
      </c>
      <c r="E130" s="211">
        <f>SUM(E117:E129)</f>
        <v>0</v>
      </c>
      <c r="F130" s="211">
        <f t="shared" ref="F130:R130" si="25">SUM(F117:F129)</f>
        <v>0</v>
      </c>
      <c r="G130" s="211">
        <f t="shared" si="25"/>
        <v>0</v>
      </c>
      <c r="H130" s="211">
        <f t="shared" si="25"/>
        <v>0</v>
      </c>
      <c r="I130" s="211">
        <f t="shared" si="25"/>
        <v>0</v>
      </c>
      <c r="J130" s="211">
        <f t="shared" si="25"/>
        <v>0</v>
      </c>
      <c r="K130" s="211">
        <f t="shared" si="25"/>
        <v>0</v>
      </c>
      <c r="L130" s="211">
        <f t="shared" si="25"/>
        <v>0</v>
      </c>
      <c r="M130" s="211">
        <f t="shared" si="25"/>
        <v>0</v>
      </c>
      <c r="N130" s="211">
        <f t="shared" si="25"/>
        <v>0</v>
      </c>
      <c r="O130" s="211">
        <f t="shared" si="25"/>
        <v>0</v>
      </c>
      <c r="P130" s="211">
        <f t="shared" si="25"/>
        <v>0</v>
      </c>
      <c r="Q130" s="211">
        <f t="shared" si="25"/>
        <v>0</v>
      </c>
      <c r="R130" s="211">
        <f t="shared" si="25"/>
        <v>0</v>
      </c>
      <c r="S130" s="211">
        <f t="shared" si="23"/>
        <v>0</v>
      </c>
      <c r="T130" s="211">
        <f t="shared" si="24"/>
        <v>0</v>
      </c>
      <c r="U130" s="211">
        <f>SUM(S130:T130)</f>
        <v>0</v>
      </c>
    </row>
  </sheetData>
  <mergeCells count="12"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honeticPr fontId="0" type="noConversion"/>
  <printOptions headings="1" gridLines="1"/>
  <pageMargins left="0.25" right="0.25" top="1" bottom="1" header="0.5" footer="0.5"/>
  <pageSetup paperSize="5" scale="4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W95"/>
  <sheetViews>
    <sheetView topLeftCell="D25" zoomScale="75" zoomScaleNormal="75" workbookViewId="0">
      <selection activeCell="R8" sqref="R8:R25"/>
    </sheetView>
  </sheetViews>
  <sheetFormatPr defaultRowHeight="12.75"/>
  <cols>
    <col min="1" max="1" width="3.7109375" style="1" customWidth="1"/>
    <col min="2" max="2" width="26.28515625" style="1" customWidth="1"/>
    <col min="3" max="3" width="16.5703125" style="1" customWidth="1"/>
    <col min="4" max="4" width="18.140625" style="1" bestFit="1" customWidth="1"/>
    <col min="5" max="5" width="13.42578125" style="1" customWidth="1"/>
    <col min="6" max="6" width="12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24" t="s">
        <v>88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6"/>
      <c r="S1" s="326"/>
      <c r="T1" s="326"/>
      <c r="U1" s="326"/>
      <c r="V1" s="326"/>
      <c r="W1" s="327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83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233</v>
      </c>
      <c r="C8" s="306" t="s">
        <v>234</v>
      </c>
      <c r="D8" s="306" t="s">
        <v>235</v>
      </c>
      <c r="E8" s="306" t="s">
        <v>236</v>
      </c>
      <c r="F8" s="306" t="s">
        <v>237</v>
      </c>
      <c r="G8" s="275">
        <v>27230.76</v>
      </c>
      <c r="H8" s="275">
        <f>G8*0.0765</f>
        <v>2083.1531399999999</v>
      </c>
      <c r="I8" s="275">
        <f>G8*0.1827</f>
        <v>4975.0598519999994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>SUM(G8:P8)</f>
        <v>36366.972991999995</v>
      </c>
      <c r="R8" s="277">
        <v>443</v>
      </c>
      <c r="S8" s="278"/>
      <c r="T8" s="278"/>
      <c r="U8" s="278"/>
      <c r="V8" s="278"/>
      <c r="W8" s="279">
        <f>+Q8-R8</f>
        <v>35923.972991999995</v>
      </c>
    </row>
    <row r="9" spans="1:23" ht="20.100000000000001" customHeight="1">
      <c r="A9" s="42">
        <f t="shared" ref="A9:A53" si="0">1+A8</f>
        <v>2</v>
      </c>
      <c r="B9" s="306" t="s">
        <v>238</v>
      </c>
      <c r="C9" s="306" t="s">
        <v>239</v>
      </c>
      <c r="D9" s="306" t="s">
        <v>235</v>
      </c>
      <c r="E9" s="306" t="s">
        <v>240</v>
      </c>
      <c r="F9" s="306" t="s">
        <v>241</v>
      </c>
      <c r="G9" s="307">
        <v>11308</v>
      </c>
      <c r="H9" s="275">
        <f t="shared" ref="H9:H24" si="1">G9*0.0765</f>
        <v>865.06200000000001</v>
      </c>
      <c r="I9" s="275">
        <f t="shared" ref="I9:I13" si="2">G9*0.1827</f>
        <v>2065.9715999999999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ref="Q9:Q54" si="3">SUM(G9:P9)</f>
        <v>16317.033599999999</v>
      </c>
      <c r="R9" s="277">
        <v>443</v>
      </c>
      <c r="S9" s="278"/>
      <c r="T9" s="278"/>
      <c r="U9" s="278"/>
      <c r="V9" s="278"/>
      <c r="W9" s="279">
        <f t="shared" ref="W9:W53" si="4">+Q9-R9</f>
        <v>15874.033599999999</v>
      </c>
    </row>
    <row r="10" spans="1:23" ht="20.100000000000001" customHeight="1">
      <c r="A10" s="42">
        <f t="shared" si="0"/>
        <v>3</v>
      </c>
      <c r="B10" s="306" t="s">
        <v>242</v>
      </c>
      <c r="C10" s="306" t="s">
        <v>243</v>
      </c>
      <c r="D10" s="306" t="s">
        <v>235</v>
      </c>
      <c r="E10" s="306" t="s">
        <v>244</v>
      </c>
      <c r="F10" s="306" t="s">
        <v>237</v>
      </c>
      <c r="G10" s="275">
        <v>22615.38</v>
      </c>
      <c r="H10" s="275">
        <f t="shared" si="1"/>
        <v>1730.0765699999999</v>
      </c>
      <c r="I10" s="275">
        <f t="shared" si="2"/>
        <v>4131.8299260000003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3"/>
        <v>30555.286496000001</v>
      </c>
      <c r="R10" s="277">
        <v>443</v>
      </c>
      <c r="S10" s="278"/>
      <c r="T10" s="278"/>
      <c r="U10" s="278"/>
      <c r="V10" s="278"/>
      <c r="W10" s="279">
        <f t="shared" si="4"/>
        <v>30112.286496000001</v>
      </c>
    </row>
    <row r="11" spans="1:23" s="2" customFormat="1" ht="20.100000000000001" customHeight="1">
      <c r="A11" s="42">
        <f t="shared" si="0"/>
        <v>4</v>
      </c>
      <c r="B11" s="306" t="s">
        <v>245</v>
      </c>
      <c r="C11" s="306" t="s">
        <v>246</v>
      </c>
      <c r="D11" s="306" t="s">
        <v>235</v>
      </c>
      <c r="E11" s="306" t="s">
        <v>247</v>
      </c>
      <c r="F11" s="306" t="s">
        <v>237</v>
      </c>
      <c r="G11" s="227">
        <v>48600</v>
      </c>
      <c r="H11" s="275">
        <f t="shared" si="1"/>
        <v>3717.9</v>
      </c>
      <c r="I11" s="275">
        <f t="shared" si="2"/>
        <v>8879.2199999999993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3"/>
        <v>63275.12</v>
      </c>
      <c r="R11" s="277">
        <v>443</v>
      </c>
      <c r="S11" s="282"/>
      <c r="T11" s="282"/>
      <c r="U11" s="282"/>
      <c r="V11" s="282"/>
      <c r="W11" s="279">
        <f t="shared" si="4"/>
        <v>62832.12</v>
      </c>
    </row>
    <row r="12" spans="1:23" s="2" customFormat="1" ht="20.100000000000001" customHeight="1">
      <c r="A12" s="42">
        <f t="shared" si="0"/>
        <v>5</v>
      </c>
      <c r="B12" s="306" t="s">
        <v>248</v>
      </c>
      <c r="C12" s="306" t="s">
        <v>249</v>
      </c>
      <c r="D12" s="306" t="s">
        <v>235</v>
      </c>
      <c r="E12" s="306" t="s">
        <v>250</v>
      </c>
      <c r="F12" s="306" t="s">
        <v>237</v>
      </c>
      <c r="G12" s="275">
        <v>21461.52</v>
      </c>
      <c r="H12" s="275">
        <f t="shared" si="1"/>
        <v>1641.80628</v>
      </c>
      <c r="I12" s="275">
        <f t="shared" si="2"/>
        <v>3921.0197040000003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3"/>
        <v>29102.345984</v>
      </c>
      <c r="R12" s="277">
        <v>443</v>
      </c>
      <c r="S12" s="282"/>
      <c r="T12" s="282"/>
      <c r="U12" s="282"/>
      <c r="V12" s="282"/>
      <c r="W12" s="279">
        <f t="shared" si="4"/>
        <v>28659.345984</v>
      </c>
    </row>
    <row r="13" spans="1:23" s="2" customFormat="1" ht="20.100000000000001" customHeight="1">
      <c r="A13" s="42">
        <f t="shared" si="0"/>
        <v>6</v>
      </c>
      <c r="B13" s="306" t="s">
        <v>251</v>
      </c>
      <c r="C13" s="306" t="s">
        <v>252</v>
      </c>
      <c r="D13" s="306" t="s">
        <v>235</v>
      </c>
      <c r="E13" s="306" t="s">
        <v>253</v>
      </c>
      <c r="F13" s="306" t="s">
        <v>237</v>
      </c>
      <c r="G13" s="227">
        <v>18923.099999999999</v>
      </c>
      <c r="H13" s="275">
        <f t="shared" si="1"/>
        <v>1447.6171499999998</v>
      </c>
      <c r="I13" s="275">
        <f t="shared" si="2"/>
        <v>3457.2503699999997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3"/>
        <v>25905.967519999998</v>
      </c>
      <c r="R13" s="277">
        <v>443</v>
      </c>
      <c r="S13" s="282"/>
      <c r="T13" s="282"/>
      <c r="U13" s="282"/>
      <c r="V13" s="282"/>
      <c r="W13" s="279">
        <f t="shared" si="4"/>
        <v>25462.967519999998</v>
      </c>
    </row>
    <row r="14" spans="1:23" s="2" customFormat="1" ht="20.100000000000001" customHeight="1">
      <c r="A14" s="42">
        <f t="shared" si="0"/>
        <v>7</v>
      </c>
      <c r="B14" s="306" t="s">
        <v>254</v>
      </c>
      <c r="C14" s="306" t="s">
        <v>255</v>
      </c>
      <c r="D14" s="306" t="s">
        <v>235</v>
      </c>
      <c r="E14" s="306" t="s">
        <v>256</v>
      </c>
      <c r="F14" s="306" t="s">
        <v>237</v>
      </c>
      <c r="G14" s="275">
        <v>9807.7199999999993</v>
      </c>
      <c r="H14" s="275">
        <f t="shared" si="1"/>
        <v>750.29057999999998</v>
      </c>
      <c r="I14" s="275">
        <f t="shared" ref="I14:I24" si="5">G14*0.1827</f>
        <v>1791.8704439999999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3"/>
        <v>14427.881024</v>
      </c>
      <c r="R14" s="277">
        <v>443</v>
      </c>
      <c r="S14" s="282"/>
      <c r="T14" s="282"/>
      <c r="U14" s="282"/>
      <c r="V14" s="282"/>
      <c r="W14" s="279">
        <f t="shared" si="4"/>
        <v>13984.881024</v>
      </c>
    </row>
    <row r="15" spans="1:23" s="2" customFormat="1" ht="20.100000000000001" customHeight="1">
      <c r="A15" s="42">
        <f t="shared" si="0"/>
        <v>8</v>
      </c>
      <c r="B15" s="306" t="s">
        <v>257</v>
      </c>
      <c r="C15" s="306" t="s">
        <v>258</v>
      </c>
      <c r="D15" s="306" t="s">
        <v>235</v>
      </c>
      <c r="E15" s="306" t="s">
        <v>259</v>
      </c>
      <c r="F15" s="306" t="s">
        <v>260</v>
      </c>
      <c r="G15" s="227">
        <v>13269.24</v>
      </c>
      <c r="H15" s="275">
        <f t="shared" si="1"/>
        <v>1015.09686</v>
      </c>
      <c r="I15" s="275">
        <f t="shared" si="5"/>
        <v>2424.290148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27"/>
      <c r="P15" s="227"/>
      <c r="Q15" s="276">
        <f t="shared" si="3"/>
        <v>18786.627007999999</v>
      </c>
      <c r="R15" s="277">
        <v>443</v>
      </c>
      <c r="S15" s="282"/>
      <c r="T15" s="282"/>
      <c r="U15" s="282"/>
      <c r="V15" s="282"/>
      <c r="W15" s="279">
        <f t="shared" si="4"/>
        <v>18343.627007999999</v>
      </c>
    </row>
    <row r="16" spans="1:23" s="2" customFormat="1" ht="20.100000000000001" customHeight="1">
      <c r="A16" s="42">
        <f t="shared" si="0"/>
        <v>9</v>
      </c>
      <c r="B16" s="306" t="s">
        <v>261</v>
      </c>
      <c r="C16" s="306" t="s">
        <v>262</v>
      </c>
      <c r="D16" s="306" t="s">
        <v>235</v>
      </c>
      <c r="E16" s="306" t="s">
        <v>263</v>
      </c>
      <c r="F16" s="306" t="s">
        <v>264</v>
      </c>
      <c r="G16" s="275">
        <v>12692.28</v>
      </c>
      <c r="H16" s="275">
        <f t="shared" si="1"/>
        <v>970.95942000000002</v>
      </c>
      <c r="I16" s="275">
        <f t="shared" si="5"/>
        <v>2318.8795560000003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3"/>
        <v>18060.118975999998</v>
      </c>
      <c r="R16" s="277">
        <v>443</v>
      </c>
      <c r="S16" s="282"/>
      <c r="T16" s="282"/>
      <c r="U16" s="282"/>
      <c r="V16" s="282"/>
      <c r="W16" s="279">
        <f t="shared" si="4"/>
        <v>17617.118975999998</v>
      </c>
    </row>
    <row r="17" spans="1:23" s="2" customFormat="1" ht="20.100000000000001" customHeight="1">
      <c r="A17" s="42">
        <f t="shared" si="0"/>
        <v>10</v>
      </c>
      <c r="B17" s="306" t="s">
        <v>265</v>
      </c>
      <c r="C17" s="306" t="s">
        <v>266</v>
      </c>
      <c r="D17" s="306" t="s">
        <v>235</v>
      </c>
      <c r="E17" s="306" t="s">
        <v>267</v>
      </c>
      <c r="F17" s="306" t="s">
        <v>268</v>
      </c>
      <c r="G17" s="227">
        <v>13615.38</v>
      </c>
      <c r="H17" s="275">
        <f t="shared" si="1"/>
        <v>1041.5765699999999</v>
      </c>
      <c r="I17" s="275">
        <f t="shared" si="5"/>
        <v>2487.5299259999997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27"/>
      <c r="P17" s="227"/>
      <c r="Q17" s="276">
        <f t="shared" si="3"/>
        <v>19222.486495999998</v>
      </c>
      <c r="R17" s="277">
        <v>443</v>
      </c>
      <c r="S17" s="282"/>
      <c r="T17" s="282"/>
      <c r="U17" s="282"/>
      <c r="V17" s="282"/>
      <c r="W17" s="279">
        <f t="shared" si="4"/>
        <v>18779.486495999998</v>
      </c>
    </row>
    <row r="18" spans="1:23" s="2" customFormat="1" ht="20.100000000000001" customHeight="1">
      <c r="A18" s="42">
        <f t="shared" si="0"/>
        <v>11</v>
      </c>
      <c r="B18" s="306" t="s">
        <v>269</v>
      </c>
      <c r="C18" s="306" t="s">
        <v>270</v>
      </c>
      <c r="D18" s="306" t="s">
        <v>235</v>
      </c>
      <c r="E18" s="306" t="s">
        <v>271</v>
      </c>
      <c r="F18" s="306" t="s">
        <v>237</v>
      </c>
      <c r="G18" s="275">
        <v>14665.54</v>
      </c>
      <c r="H18" s="275">
        <f t="shared" si="1"/>
        <v>1121.91381</v>
      </c>
      <c r="I18" s="275">
        <f t="shared" si="5"/>
        <v>2679.3941580000001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75"/>
      <c r="P18" s="275"/>
      <c r="Q18" s="276">
        <f t="shared" si="3"/>
        <v>20544.847968000002</v>
      </c>
      <c r="R18" s="277">
        <v>443</v>
      </c>
      <c r="S18" s="282"/>
      <c r="T18" s="282"/>
      <c r="U18" s="282"/>
      <c r="V18" s="282"/>
      <c r="W18" s="279">
        <f t="shared" si="4"/>
        <v>20101.847968000002</v>
      </c>
    </row>
    <row r="19" spans="1:23" s="2" customFormat="1" ht="20.100000000000001" customHeight="1">
      <c r="A19" s="42">
        <f t="shared" si="0"/>
        <v>12</v>
      </c>
      <c r="B19" s="306" t="s">
        <v>272</v>
      </c>
      <c r="C19" s="306" t="s">
        <v>273</v>
      </c>
      <c r="D19" s="306" t="s">
        <v>235</v>
      </c>
      <c r="E19" s="306" t="s">
        <v>274</v>
      </c>
      <c r="F19" s="306" t="s">
        <v>237</v>
      </c>
      <c r="G19" s="275">
        <v>25730.76</v>
      </c>
      <c r="H19" s="275">
        <f t="shared" si="1"/>
        <v>1968.4031399999999</v>
      </c>
      <c r="I19" s="275">
        <f t="shared" si="5"/>
        <v>4701.0098520000001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75"/>
      <c r="P19" s="275"/>
      <c r="Q19" s="276">
        <f t="shared" si="3"/>
        <v>34478.172991999993</v>
      </c>
      <c r="R19" s="277">
        <v>443</v>
      </c>
      <c r="S19" s="282"/>
      <c r="T19" s="282"/>
      <c r="U19" s="282"/>
      <c r="V19" s="282"/>
      <c r="W19" s="279">
        <f t="shared" si="4"/>
        <v>34035.172991999993</v>
      </c>
    </row>
    <row r="20" spans="1:23" s="2" customFormat="1" ht="20.100000000000001" customHeight="1">
      <c r="A20" s="42">
        <f t="shared" si="0"/>
        <v>13</v>
      </c>
      <c r="B20" s="306" t="s">
        <v>275</v>
      </c>
      <c r="C20" s="306" t="s">
        <v>276</v>
      </c>
      <c r="D20" s="306" t="s">
        <v>235</v>
      </c>
      <c r="E20" s="306" t="s">
        <v>277</v>
      </c>
      <c r="F20" s="306" t="s">
        <v>264</v>
      </c>
      <c r="G20" s="275">
        <v>21923.08</v>
      </c>
      <c r="H20" s="275">
        <f t="shared" si="1"/>
        <v>1677.11562</v>
      </c>
      <c r="I20" s="275">
        <f t="shared" si="5"/>
        <v>4005.3467160000005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75"/>
      <c r="P20" s="275"/>
      <c r="Q20" s="276">
        <f t="shared" si="3"/>
        <v>29683.542336000002</v>
      </c>
      <c r="R20" s="277">
        <v>443</v>
      </c>
      <c r="S20" s="282"/>
      <c r="T20" s="282"/>
      <c r="U20" s="282"/>
      <c r="V20" s="282"/>
      <c r="W20" s="279">
        <f t="shared" si="4"/>
        <v>29240.542336000002</v>
      </c>
    </row>
    <row r="21" spans="1:23" s="2" customFormat="1" ht="20.100000000000001" customHeight="1">
      <c r="A21" s="42">
        <f t="shared" si="0"/>
        <v>14</v>
      </c>
      <c r="B21" s="306" t="s">
        <v>278</v>
      </c>
      <c r="C21" s="306" t="s">
        <v>279</v>
      </c>
      <c r="D21" s="306" t="s">
        <v>235</v>
      </c>
      <c r="E21" s="306" t="s">
        <v>280</v>
      </c>
      <c r="F21" s="306" t="s">
        <v>281</v>
      </c>
      <c r="G21" s="227">
        <v>12461.52</v>
      </c>
      <c r="H21" s="275">
        <f t="shared" si="1"/>
        <v>953.30628000000002</v>
      </c>
      <c r="I21" s="275">
        <f t="shared" si="5"/>
        <v>2276.7197040000001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27"/>
      <c r="P21" s="227"/>
      <c r="Q21" s="276">
        <f t="shared" si="3"/>
        <v>17769.545984</v>
      </c>
      <c r="R21" s="277">
        <v>443</v>
      </c>
      <c r="S21" s="282"/>
      <c r="T21" s="282"/>
      <c r="U21" s="282"/>
      <c r="V21" s="282"/>
      <c r="W21" s="279">
        <f t="shared" si="4"/>
        <v>17326.545984</v>
      </c>
    </row>
    <row r="22" spans="1:23" s="2" customFormat="1" ht="20.100000000000001" customHeight="1">
      <c r="A22" s="42">
        <f t="shared" si="0"/>
        <v>15</v>
      </c>
      <c r="B22" s="306" t="s">
        <v>282</v>
      </c>
      <c r="C22" s="306" t="s">
        <v>283</v>
      </c>
      <c r="D22" s="306" t="s">
        <v>235</v>
      </c>
      <c r="E22" s="306" t="s">
        <v>284</v>
      </c>
      <c r="F22" s="306" t="s">
        <v>237</v>
      </c>
      <c r="G22" s="275">
        <v>15000</v>
      </c>
      <c r="H22" s="275">
        <f t="shared" si="1"/>
        <v>1147.5</v>
      </c>
      <c r="I22" s="275">
        <f t="shared" si="5"/>
        <v>2740.5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75"/>
      <c r="P22" s="275"/>
      <c r="Q22" s="276">
        <f t="shared" si="3"/>
        <v>20966</v>
      </c>
      <c r="R22" s="277">
        <v>443</v>
      </c>
      <c r="S22" s="282"/>
      <c r="T22" s="282"/>
      <c r="U22" s="282"/>
      <c r="V22" s="282"/>
      <c r="W22" s="279">
        <f t="shared" si="4"/>
        <v>20523</v>
      </c>
    </row>
    <row r="23" spans="1:23" s="2" customFormat="1" ht="20.100000000000001" customHeight="1">
      <c r="A23" s="42">
        <f t="shared" si="0"/>
        <v>16</v>
      </c>
      <c r="B23" s="306" t="s">
        <v>285</v>
      </c>
      <c r="C23" s="306" t="s">
        <v>286</v>
      </c>
      <c r="D23" s="306" t="s">
        <v>235</v>
      </c>
      <c r="E23" s="306" t="s">
        <v>287</v>
      </c>
      <c r="F23" s="306" t="s">
        <v>288</v>
      </c>
      <c r="G23" s="227">
        <v>21923.1</v>
      </c>
      <c r="H23" s="275">
        <f t="shared" si="1"/>
        <v>1677.1171499999998</v>
      </c>
      <c r="I23" s="275">
        <f t="shared" si="5"/>
        <v>4005.3503699999997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27"/>
      <c r="P23" s="227"/>
      <c r="Q23" s="276">
        <f t="shared" si="3"/>
        <v>29683.567519999997</v>
      </c>
      <c r="R23" s="277">
        <v>443</v>
      </c>
      <c r="S23" s="282"/>
      <c r="T23" s="282"/>
      <c r="U23" s="282"/>
      <c r="V23" s="282"/>
      <c r="W23" s="279">
        <f t="shared" si="4"/>
        <v>29240.567519999997</v>
      </c>
    </row>
    <row r="24" spans="1:23" s="2" customFormat="1" ht="20.100000000000001" customHeight="1">
      <c r="A24" s="42">
        <f t="shared" si="0"/>
        <v>17</v>
      </c>
      <c r="B24" s="306" t="s">
        <v>289</v>
      </c>
      <c r="C24" s="306" t="s">
        <v>290</v>
      </c>
      <c r="D24" s="306" t="s">
        <v>235</v>
      </c>
      <c r="E24" s="306" t="s">
        <v>291</v>
      </c>
      <c r="F24" s="306" t="s">
        <v>292</v>
      </c>
      <c r="G24" s="275">
        <v>11076.9</v>
      </c>
      <c r="H24" s="275">
        <f t="shared" si="1"/>
        <v>847.38284999999996</v>
      </c>
      <c r="I24" s="275">
        <f t="shared" si="5"/>
        <v>2023.74963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75"/>
      <c r="P24" s="275"/>
      <c r="Q24" s="276">
        <f t="shared" si="3"/>
        <v>16026.03248</v>
      </c>
      <c r="R24" s="277">
        <v>443</v>
      </c>
      <c r="S24" s="282"/>
      <c r="T24" s="282"/>
      <c r="U24" s="282"/>
      <c r="V24" s="282"/>
      <c r="W24" s="279">
        <f t="shared" si="4"/>
        <v>15583.03248</v>
      </c>
    </row>
    <row r="25" spans="1:23" s="2" customFormat="1" ht="20.100000000000001" customHeight="1">
      <c r="A25" s="42">
        <f t="shared" si="0"/>
        <v>18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3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0"/>
        <v>19</v>
      </c>
      <c r="B26" s="286"/>
      <c r="C26" s="286"/>
      <c r="D26" s="286"/>
      <c r="E26" s="28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3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0"/>
        <v>20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3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0"/>
        <v>21</v>
      </c>
      <c r="B28" s="286"/>
      <c r="C28" s="286"/>
      <c r="D28" s="286"/>
      <c r="E28" s="28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3"/>
        <v>0</v>
      </c>
      <c r="R28" s="280"/>
      <c r="S28" s="282"/>
      <c r="T28" s="282"/>
      <c r="U28" s="282"/>
      <c r="V28" s="282"/>
      <c r="W28" s="279">
        <f t="shared" si="4"/>
        <v>0</v>
      </c>
    </row>
    <row r="29" spans="1:23" s="2" customFormat="1" ht="20.100000000000001" customHeight="1">
      <c r="A29" s="42">
        <f t="shared" si="0"/>
        <v>22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3"/>
        <v>0</v>
      </c>
      <c r="R29" s="280"/>
      <c r="S29" s="282"/>
      <c r="T29" s="282"/>
      <c r="U29" s="282"/>
      <c r="V29" s="282"/>
      <c r="W29" s="279">
        <f t="shared" si="4"/>
        <v>0</v>
      </c>
    </row>
    <row r="30" spans="1:23" s="2" customFormat="1" ht="20.100000000000001" customHeight="1">
      <c r="A30" s="42">
        <f t="shared" si="0"/>
        <v>23</v>
      </c>
      <c r="B30" s="286"/>
      <c r="C30" s="286"/>
      <c r="D30" s="286"/>
      <c r="E30" s="28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3"/>
        <v>0</v>
      </c>
      <c r="R30" s="280"/>
      <c r="S30" s="282"/>
      <c r="T30" s="282"/>
      <c r="U30" s="282"/>
      <c r="V30" s="282"/>
      <c r="W30" s="279">
        <f t="shared" si="4"/>
        <v>0</v>
      </c>
    </row>
    <row r="31" spans="1:23" s="2" customFormat="1" ht="20.100000000000001" customHeight="1">
      <c r="A31" s="42">
        <f t="shared" si="0"/>
        <v>24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3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0"/>
        <v>25</v>
      </c>
      <c r="B32" s="286"/>
      <c r="C32" s="286"/>
      <c r="D32" s="286"/>
      <c r="E32" s="28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3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0"/>
        <v>26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3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0"/>
        <v>27</v>
      </c>
      <c r="B34" s="286"/>
      <c r="C34" s="286"/>
      <c r="D34" s="286"/>
      <c r="E34" s="28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3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0"/>
        <v>28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3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0"/>
        <v>29</v>
      </c>
      <c r="B36" s="286"/>
      <c r="C36" s="286"/>
      <c r="D36" s="286"/>
      <c r="E36" s="28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3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0"/>
        <v>30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3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0"/>
        <v>31</v>
      </c>
      <c r="B38" s="286"/>
      <c r="C38" s="286"/>
      <c r="D38" s="286"/>
      <c r="E38" s="28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3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0"/>
        <v>32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3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0"/>
        <v>33</v>
      </c>
      <c r="B40" s="286"/>
      <c r="C40" s="286"/>
      <c r="D40" s="286"/>
      <c r="E40" s="28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3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0"/>
        <v>34</v>
      </c>
      <c r="B41" s="286"/>
      <c r="C41" s="286"/>
      <c r="D41" s="286"/>
      <c r="E41" s="28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3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0"/>
        <v>35</v>
      </c>
      <c r="B42" s="286"/>
      <c r="C42" s="286"/>
      <c r="D42" s="286"/>
      <c r="E42" s="28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3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0"/>
        <v>36</v>
      </c>
      <c r="B43" s="286"/>
      <c r="C43" s="286"/>
      <c r="D43" s="286"/>
      <c r="E43" s="28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3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0"/>
        <v>37</v>
      </c>
      <c r="B44" s="286"/>
      <c r="C44" s="286"/>
      <c r="D44" s="286"/>
      <c r="E44" s="28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3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0"/>
        <v>38</v>
      </c>
      <c r="B45" s="286"/>
      <c r="C45" s="286"/>
      <c r="D45" s="286"/>
      <c r="E45" s="28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3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0"/>
        <v>39</v>
      </c>
      <c r="B46" s="286"/>
      <c r="C46" s="286"/>
      <c r="D46" s="286"/>
      <c r="E46" s="28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3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0"/>
        <v>40</v>
      </c>
      <c r="B47" s="286"/>
      <c r="C47" s="286"/>
      <c r="D47" s="286"/>
      <c r="E47" s="28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3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0"/>
        <v>41</v>
      </c>
      <c r="B48" s="286"/>
      <c r="C48" s="286"/>
      <c r="D48" s="286"/>
      <c r="E48" s="28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0"/>
        <v>42</v>
      </c>
      <c r="B49" s="286"/>
      <c r="C49" s="286"/>
      <c r="D49" s="286"/>
      <c r="E49" s="28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0"/>
        <v>43</v>
      </c>
      <c r="B50" s="286"/>
      <c r="C50" s="286"/>
      <c r="D50" s="286"/>
      <c r="E50" s="28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0"/>
        <v>44</v>
      </c>
      <c r="B51" s="286"/>
      <c r="C51" s="286"/>
      <c r="D51" s="286"/>
      <c r="E51" s="28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0"/>
        <v>45</v>
      </c>
      <c r="B52" s="286"/>
      <c r="C52" s="286"/>
      <c r="D52" s="286"/>
      <c r="E52" s="28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>
        <f t="shared" si="0"/>
        <v>46</v>
      </c>
      <c r="B53" s="284"/>
      <c r="C53" s="284"/>
      <c r="D53" s="284"/>
      <c r="E53" s="285"/>
      <c r="F53" s="285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3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3"/>
      <c r="F54" s="113"/>
      <c r="G54" s="110">
        <f>SUM(G8:G53)</f>
        <v>322304.28000000003</v>
      </c>
      <c r="H54" s="112">
        <f t="shared" ref="H54:P54" si="6">SUM(H8:H53)</f>
        <v>24656.277419999999</v>
      </c>
      <c r="I54" s="112">
        <f t="shared" si="6"/>
        <v>58884.991956000013</v>
      </c>
      <c r="J54" s="112">
        <f t="shared" si="6"/>
        <v>1037</v>
      </c>
      <c r="K54" s="112">
        <f t="shared" si="6"/>
        <v>8755</v>
      </c>
      <c r="L54" s="112">
        <f t="shared" si="6"/>
        <v>2975</v>
      </c>
      <c r="M54" s="112">
        <f t="shared" si="6"/>
        <v>12563</v>
      </c>
      <c r="N54" s="112">
        <f t="shared" si="6"/>
        <v>9996</v>
      </c>
      <c r="O54" s="112">
        <f t="shared" si="6"/>
        <v>0</v>
      </c>
      <c r="P54" s="112">
        <f t="shared" si="6"/>
        <v>0</v>
      </c>
      <c r="Q54" s="112">
        <f t="shared" si="3"/>
        <v>441171.54937600007</v>
      </c>
      <c r="R54" s="59">
        <f>SUM(R8:R53)</f>
        <v>7531</v>
      </c>
      <c r="S54" s="344"/>
      <c r="T54" s="329"/>
      <c r="U54" s="329"/>
      <c r="V54" s="44"/>
      <c r="W54" s="129">
        <f>SUM(W8:W53)</f>
        <v>433640.54937600001</v>
      </c>
    </row>
    <row r="55" spans="1:23" s="2" customFormat="1" ht="20.100000000000001" customHeight="1" thickBot="1">
      <c r="A55" s="38"/>
      <c r="B55" s="63" t="str">
        <f>+A3</f>
        <v>Category: Administrators</v>
      </c>
      <c r="C55" s="63"/>
      <c r="D55" s="63"/>
      <c r="E55" s="62"/>
      <c r="F55" s="62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441171.54937600001</v>
      </c>
      <c r="R55" s="60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61"/>
      <c r="F56" s="61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441171.54937600001</v>
      </c>
      <c r="R56" s="59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60">
        <f>+R54</f>
        <v>7531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S56:U57"/>
    <mergeCell ref="A2:W2"/>
    <mergeCell ref="B5:G5"/>
    <mergeCell ref="H5:N5"/>
    <mergeCell ref="G56:P57"/>
    <mergeCell ref="R5:V5"/>
    <mergeCell ref="E6:E7"/>
    <mergeCell ref="C6:C7"/>
    <mergeCell ref="Q56:Q57"/>
    <mergeCell ref="D6:D7"/>
    <mergeCell ref="S54:U55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82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5"/>
      <c r="C8" s="305"/>
      <c r="D8" s="305"/>
      <c r="E8" s="305"/>
      <c r="F8" s="30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5"/>
      <c r="C9" s="305"/>
      <c r="D9" s="305"/>
      <c r="E9" s="305"/>
      <c r="F9" s="305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5"/>
      <c r="C10" s="305"/>
      <c r="D10" s="305"/>
      <c r="E10" s="305"/>
      <c r="F10" s="305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5"/>
      <c r="C11" s="305"/>
      <c r="D11" s="305"/>
      <c r="E11" s="305"/>
      <c r="F11" s="305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5"/>
      <c r="C12" s="305"/>
      <c r="D12" s="305"/>
      <c r="E12" s="305"/>
      <c r="F12" s="305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5"/>
      <c r="C13" s="305"/>
      <c r="D13" s="305"/>
      <c r="E13" s="305"/>
      <c r="F13" s="305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5"/>
      <c r="C14" s="305"/>
      <c r="D14" s="305"/>
      <c r="E14" s="305"/>
      <c r="F14" s="30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5"/>
      <c r="C15" s="305"/>
      <c r="D15" s="305"/>
      <c r="E15" s="305"/>
      <c r="F15" s="305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5"/>
      <c r="C16" s="305"/>
      <c r="D16" s="305"/>
      <c r="E16" s="305"/>
      <c r="F16" s="305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5"/>
      <c r="C17" s="305"/>
      <c r="D17" s="305"/>
      <c r="E17" s="305"/>
      <c r="F17" s="305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5"/>
      <c r="C18" s="305"/>
      <c r="D18" s="305"/>
      <c r="E18" s="305"/>
      <c r="F18" s="305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5"/>
      <c r="C19" s="305"/>
      <c r="D19" s="305"/>
      <c r="E19" s="305"/>
      <c r="F19" s="305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5"/>
      <c r="C20" s="305"/>
      <c r="D20" s="305"/>
      <c r="E20" s="305"/>
      <c r="F20" s="305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73"/>
      <c r="C21" s="273"/>
      <c r="D21" s="273"/>
      <c r="E21" s="274"/>
      <c r="F21" s="273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73"/>
      <c r="C22" s="273"/>
      <c r="D22" s="273"/>
      <c r="E22" s="274"/>
      <c r="F22" s="273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73"/>
      <c r="C41" s="273"/>
      <c r="D41" s="273"/>
      <c r="E41" s="298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73"/>
      <c r="C42" s="273"/>
      <c r="D42" s="273"/>
      <c r="E42" s="298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73"/>
      <c r="C43" s="273"/>
      <c r="D43" s="273"/>
      <c r="E43" s="298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73"/>
      <c r="C44" s="273"/>
      <c r="D44" s="273"/>
      <c r="E44" s="298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73"/>
      <c r="C45" s="273"/>
      <c r="D45" s="273"/>
      <c r="E45" s="298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73"/>
      <c r="C46" s="273"/>
      <c r="D46" s="273"/>
      <c r="E46" s="298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73"/>
      <c r="C47" s="273"/>
      <c r="D47" s="273"/>
      <c r="E47" s="298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73"/>
      <c r="C48" s="273"/>
      <c r="D48" s="273"/>
      <c r="E48" s="298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73"/>
      <c r="C49" s="273"/>
      <c r="D49" s="273"/>
      <c r="E49" s="298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73"/>
      <c r="C50" s="273"/>
      <c r="D50" s="273"/>
      <c r="E50" s="298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73"/>
      <c r="C51" s="273"/>
      <c r="D51" s="273"/>
      <c r="E51" s="298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73"/>
      <c r="C52" s="273"/>
      <c r="D52" s="273"/>
      <c r="E52" s="298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73"/>
      <c r="C53" s="273"/>
      <c r="D53" s="273"/>
      <c r="E53" s="283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44"/>
      <c r="T54" s="329"/>
      <c r="U54" s="329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Case Coordinators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0</v>
      </c>
      <c r="R56" s="48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60">
        <f>+R54</f>
        <v>0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G56:P57"/>
    <mergeCell ref="C6:C7"/>
    <mergeCell ref="G6:G7"/>
    <mergeCell ref="S56:U57"/>
    <mergeCell ref="Q56:Q57"/>
    <mergeCell ref="S54:U55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W95"/>
  <sheetViews>
    <sheetView topLeftCell="B22" zoomScale="75" zoomScaleNormal="75" workbookViewId="0">
      <selection activeCell="W54" sqref="W54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81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293</v>
      </c>
      <c r="C8" s="306" t="s">
        <v>294</v>
      </c>
      <c r="D8" s="306" t="s">
        <v>295</v>
      </c>
      <c r="E8" s="306" t="s">
        <v>296</v>
      </c>
      <c r="F8" s="306" t="s">
        <v>237</v>
      </c>
      <c r="G8" s="275">
        <v>4961.83</v>
      </c>
      <c r="H8" s="275">
        <f>G8*0.0765</f>
        <v>379.579995</v>
      </c>
      <c r="I8" s="275">
        <f>G8*0.1827</f>
        <v>906.526341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4" si="0">SUM(G8:P8)</f>
        <v>8325.9363359999988</v>
      </c>
      <c r="R8" s="277">
        <v>443</v>
      </c>
      <c r="S8" s="278"/>
      <c r="T8" s="278"/>
      <c r="U8" s="278"/>
      <c r="V8" s="278"/>
      <c r="W8" s="279">
        <f>+Q8-R8</f>
        <v>7882.9363359999988</v>
      </c>
    </row>
    <row r="9" spans="1:23" ht="20.100000000000001" customHeight="1">
      <c r="A9" s="42">
        <f t="shared" ref="A9:A53" si="1">1+A8</f>
        <v>2</v>
      </c>
      <c r="B9" s="306" t="s">
        <v>297</v>
      </c>
      <c r="C9" s="306" t="s">
        <v>298</v>
      </c>
      <c r="D9" s="306" t="s">
        <v>295</v>
      </c>
      <c r="E9" s="306" t="s">
        <v>299</v>
      </c>
      <c r="F9" s="306" t="s">
        <v>237</v>
      </c>
      <c r="G9" s="275">
        <v>5310.26</v>
      </c>
      <c r="H9" s="275">
        <f t="shared" ref="H9:H13" si="2">G9*0.0765</f>
        <v>406.23489000000001</v>
      </c>
      <c r="I9" s="275">
        <f t="shared" ref="I9:I13" si="3">G9*0.1827</f>
        <v>970.18450200000007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8764.679392</v>
      </c>
      <c r="R9" s="277">
        <v>443</v>
      </c>
      <c r="S9" s="278"/>
      <c r="T9" s="278"/>
      <c r="U9" s="278"/>
      <c r="V9" s="278"/>
      <c r="W9" s="279">
        <f t="shared" ref="W9:W53" si="4">+Q9-R9</f>
        <v>8321.679392</v>
      </c>
    </row>
    <row r="10" spans="1:23" ht="20.100000000000001" customHeight="1">
      <c r="A10" s="42">
        <f t="shared" si="1"/>
        <v>3</v>
      </c>
      <c r="B10" s="306" t="s">
        <v>300</v>
      </c>
      <c r="C10" s="306" t="s">
        <v>301</v>
      </c>
      <c r="D10" s="306" t="s">
        <v>295</v>
      </c>
      <c r="E10" s="306" t="s">
        <v>302</v>
      </c>
      <c r="F10" s="306" t="s">
        <v>237</v>
      </c>
      <c r="G10" s="275">
        <v>5300.63</v>
      </c>
      <c r="H10" s="275">
        <f t="shared" si="2"/>
        <v>405.49819500000001</v>
      </c>
      <c r="I10" s="275">
        <f t="shared" si="3"/>
        <v>968.42510100000004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8752.553296</v>
      </c>
      <c r="R10" s="277">
        <v>443</v>
      </c>
      <c r="S10" s="278"/>
      <c r="T10" s="278"/>
      <c r="U10" s="278"/>
      <c r="V10" s="278"/>
      <c r="W10" s="279">
        <f t="shared" si="4"/>
        <v>8309.553296</v>
      </c>
    </row>
    <row r="11" spans="1:23" s="2" customFormat="1" ht="20.100000000000001" customHeight="1">
      <c r="A11" s="42">
        <f t="shared" si="1"/>
        <v>4</v>
      </c>
      <c r="B11" s="306" t="s">
        <v>303</v>
      </c>
      <c r="C11" s="306" t="s">
        <v>304</v>
      </c>
      <c r="D11" s="306" t="s">
        <v>295</v>
      </c>
      <c r="E11" s="306" t="s">
        <v>305</v>
      </c>
      <c r="F11" s="306" t="s">
        <v>237</v>
      </c>
      <c r="G11" s="227">
        <v>5135.83</v>
      </c>
      <c r="H11" s="275">
        <f t="shared" si="2"/>
        <v>392.89099499999998</v>
      </c>
      <c r="I11" s="275">
        <f t="shared" si="3"/>
        <v>938.31614100000002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8545.037135999999</v>
      </c>
      <c r="R11" s="277">
        <v>443</v>
      </c>
      <c r="S11" s="282"/>
      <c r="T11" s="282"/>
      <c r="U11" s="282"/>
      <c r="V11" s="282"/>
      <c r="W11" s="279">
        <f t="shared" si="4"/>
        <v>8102.037135999999</v>
      </c>
    </row>
    <row r="12" spans="1:23" s="2" customFormat="1" ht="20.100000000000001" customHeight="1">
      <c r="A12" s="42">
        <f t="shared" si="1"/>
        <v>5</v>
      </c>
      <c r="B12" s="306" t="s">
        <v>306</v>
      </c>
      <c r="C12" s="306" t="s">
        <v>307</v>
      </c>
      <c r="D12" s="306" t="s">
        <v>295</v>
      </c>
      <c r="E12" s="306" t="s">
        <v>308</v>
      </c>
      <c r="F12" s="306" t="s">
        <v>237</v>
      </c>
      <c r="G12" s="275">
        <v>5348.77</v>
      </c>
      <c r="H12" s="275">
        <f t="shared" si="2"/>
        <v>409.18090500000005</v>
      </c>
      <c r="I12" s="275">
        <f t="shared" si="3"/>
        <v>977.22027900000012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8813.1711840000007</v>
      </c>
      <c r="R12" s="277">
        <v>443</v>
      </c>
      <c r="S12" s="282"/>
      <c r="T12" s="282"/>
      <c r="U12" s="282"/>
      <c r="V12" s="282"/>
      <c r="W12" s="279">
        <f t="shared" si="4"/>
        <v>8370.1711840000007</v>
      </c>
    </row>
    <row r="13" spans="1:23" s="2" customFormat="1" ht="20.100000000000001" customHeight="1">
      <c r="A13" s="42">
        <f t="shared" si="1"/>
        <v>6</v>
      </c>
      <c r="B13" s="306" t="s">
        <v>309</v>
      </c>
      <c r="C13" s="306" t="s">
        <v>310</v>
      </c>
      <c r="D13" s="306" t="s">
        <v>295</v>
      </c>
      <c r="E13" s="306" t="s">
        <v>311</v>
      </c>
      <c r="F13" s="306" t="s">
        <v>237</v>
      </c>
      <c r="G13" s="227">
        <v>7384.62</v>
      </c>
      <c r="H13" s="275">
        <f t="shared" si="2"/>
        <v>564.92342999999994</v>
      </c>
      <c r="I13" s="275">
        <f t="shared" si="3"/>
        <v>1349.1700739999999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11376.713503999999</v>
      </c>
      <c r="R13" s="277">
        <v>443</v>
      </c>
      <c r="S13" s="282"/>
      <c r="T13" s="282"/>
      <c r="U13" s="282"/>
      <c r="V13" s="282"/>
      <c r="W13" s="279">
        <f t="shared" si="4"/>
        <v>10933.713503999999</v>
      </c>
    </row>
    <row r="14" spans="1:23" s="2" customFormat="1" ht="20.100000000000001" customHeight="1">
      <c r="A14" s="42">
        <f t="shared" si="1"/>
        <v>7</v>
      </c>
      <c r="B14" s="304"/>
      <c r="C14" s="304"/>
      <c r="D14" s="304"/>
      <c r="E14" s="304"/>
      <c r="F14" s="304" t="s">
        <v>231</v>
      </c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4"/>
        <v>0</v>
      </c>
    </row>
    <row r="15" spans="1:23" s="2" customFormat="1" ht="20.100000000000001" customHeight="1">
      <c r="A15" s="42">
        <f t="shared" si="1"/>
        <v>8</v>
      </c>
      <c r="B15" s="304"/>
      <c r="C15" s="304"/>
      <c r="D15" s="304"/>
      <c r="E15" s="304"/>
      <c r="F15" s="304" t="s">
        <v>231</v>
      </c>
      <c r="G15" s="227"/>
      <c r="H15" s="227"/>
      <c r="I15" s="275"/>
      <c r="J15" s="275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4"/>
        <v>0</v>
      </c>
    </row>
    <row r="16" spans="1:23" s="2" customFormat="1" ht="20.100000000000001" customHeight="1">
      <c r="A16" s="42">
        <f t="shared" si="1"/>
        <v>9</v>
      </c>
      <c r="B16" s="304"/>
      <c r="C16" s="304"/>
      <c r="D16" s="304"/>
      <c r="E16" s="304"/>
      <c r="F16" s="304" t="s">
        <v>231</v>
      </c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.100000000000001" customHeight="1">
      <c r="A17" s="42">
        <f t="shared" si="1"/>
        <v>10</v>
      </c>
      <c r="B17" s="302"/>
      <c r="C17" s="302"/>
      <c r="D17" s="302"/>
      <c r="E17" s="302"/>
      <c r="F17" s="301"/>
      <c r="G17" s="227"/>
      <c r="H17" s="227"/>
      <c r="I17" s="275"/>
      <c r="J17" s="275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.100000000000001" customHeight="1">
      <c r="A18" s="42">
        <f t="shared" si="1"/>
        <v>11</v>
      </c>
      <c r="B18" s="302"/>
      <c r="C18" s="302"/>
      <c r="D18" s="302"/>
      <c r="E18" s="302"/>
      <c r="F18" s="301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1"/>
        <v>12</v>
      </c>
      <c r="B19" s="302"/>
      <c r="C19" s="302"/>
      <c r="D19" s="302"/>
      <c r="E19" s="302"/>
      <c r="F19" s="301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1"/>
        <v>13</v>
      </c>
      <c r="B20" s="302"/>
      <c r="C20" s="302"/>
      <c r="D20" s="302"/>
      <c r="E20" s="302"/>
      <c r="F20" s="301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1"/>
        <v>14</v>
      </c>
      <c r="B21" s="302"/>
      <c r="C21" s="302"/>
      <c r="D21" s="302"/>
      <c r="E21" s="302"/>
      <c r="F21" s="301"/>
      <c r="G21" s="227"/>
      <c r="H21" s="227"/>
      <c r="I21" s="275"/>
      <c r="J21" s="275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1"/>
        <v>15</v>
      </c>
      <c r="B22" s="302"/>
      <c r="C22" s="302"/>
      <c r="D22" s="302"/>
      <c r="E22" s="302"/>
      <c r="F22" s="301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1"/>
        <v>16</v>
      </c>
      <c r="B23" s="302"/>
      <c r="C23" s="302"/>
      <c r="D23" s="302"/>
      <c r="E23" s="302"/>
      <c r="F23" s="284"/>
      <c r="G23" s="227"/>
      <c r="H23" s="227"/>
      <c r="I23" s="275"/>
      <c r="J23" s="275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1"/>
        <v>17</v>
      </c>
      <c r="B24" s="302"/>
      <c r="C24" s="302"/>
      <c r="D24" s="302"/>
      <c r="E24" s="302"/>
      <c r="F24" s="28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1"/>
        <v>18</v>
      </c>
      <c r="B25" s="302"/>
      <c r="C25" s="302"/>
      <c r="D25" s="302"/>
      <c r="E25" s="302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1"/>
        <v>19</v>
      </c>
      <c r="B26" s="302"/>
      <c r="C26" s="302"/>
      <c r="D26" s="302"/>
      <c r="E26" s="302"/>
      <c r="F26" s="28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1"/>
        <v>20</v>
      </c>
      <c r="B27" s="302"/>
      <c r="C27" s="302"/>
      <c r="D27" s="302"/>
      <c r="E27" s="302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1"/>
        <v>21</v>
      </c>
      <c r="B28" s="302"/>
      <c r="C28" s="302"/>
      <c r="D28" s="302"/>
      <c r="E28" s="302"/>
      <c r="F28" s="28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4"/>
        <v>0</v>
      </c>
    </row>
    <row r="29" spans="1:23" s="2" customFormat="1" ht="20.100000000000001" customHeight="1">
      <c r="A29" s="42">
        <f t="shared" si="1"/>
        <v>22</v>
      </c>
      <c r="B29" s="302"/>
      <c r="C29" s="302"/>
      <c r="D29" s="302"/>
      <c r="E29" s="302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4"/>
        <v>0</v>
      </c>
    </row>
    <row r="30" spans="1:23" s="2" customFormat="1" ht="20.100000000000001" customHeight="1">
      <c r="A30" s="42">
        <f t="shared" si="1"/>
        <v>23</v>
      </c>
      <c r="B30" s="302"/>
      <c r="C30" s="302"/>
      <c r="D30" s="302"/>
      <c r="E30" s="302"/>
      <c r="F30" s="286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4"/>
        <v>0</v>
      </c>
    </row>
    <row r="31" spans="1:23" s="2" customFormat="1" ht="20.100000000000001" customHeight="1">
      <c r="A31" s="42">
        <f t="shared" si="1"/>
        <v>24</v>
      </c>
      <c r="B31" s="302"/>
      <c r="C31" s="302"/>
      <c r="D31" s="302"/>
      <c r="E31" s="302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302"/>
      <c r="C32" s="302"/>
      <c r="D32" s="302"/>
      <c r="E32" s="302"/>
      <c r="F32" s="286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302"/>
      <c r="C33" s="302"/>
      <c r="D33" s="302"/>
      <c r="E33" s="302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302"/>
      <c r="C34" s="302"/>
      <c r="D34" s="302"/>
      <c r="E34" s="302"/>
      <c r="F34" s="286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302"/>
      <c r="C35" s="302"/>
      <c r="D35" s="302"/>
      <c r="E35" s="302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302"/>
      <c r="C36" s="302"/>
      <c r="D36" s="302"/>
      <c r="E36" s="302"/>
      <c r="F36" s="286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302"/>
      <c r="C37" s="302"/>
      <c r="D37" s="302"/>
      <c r="E37" s="302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302"/>
      <c r="C38" s="302"/>
      <c r="D38" s="302"/>
      <c r="E38" s="302"/>
      <c r="F38" s="286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302"/>
      <c r="C39" s="302"/>
      <c r="D39" s="302"/>
      <c r="E39" s="302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302"/>
      <c r="C40" s="302"/>
      <c r="D40" s="302"/>
      <c r="E40" s="302"/>
      <c r="F40" s="28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302"/>
      <c r="C41" s="302"/>
      <c r="D41" s="302"/>
      <c r="E41" s="302"/>
      <c r="F41" s="28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302"/>
      <c r="C42" s="302"/>
      <c r="D42" s="302"/>
      <c r="E42" s="302"/>
      <c r="F42" s="28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302"/>
      <c r="C43" s="302"/>
      <c r="D43" s="302"/>
      <c r="E43" s="302"/>
      <c r="F43" s="28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302"/>
      <c r="C44" s="302"/>
      <c r="D44" s="302"/>
      <c r="E44" s="302"/>
      <c r="F44" s="28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302"/>
      <c r="C45" s="302"/>
      <c r="D45" s="302"/>
      <c r="E45" s="302"/>
      <c r="F45" s="28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302"/>
      <c r="C46" s="302"/>
      <c r="D46" s="302"/>
      <c r="E46" s="302"/>
      <c r="F46" s="28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302"/>
      <c r="C47" s="302"/>
      <c r="D47" s="302"/>
      <c r="E47" s="302"/>
      <c r="F47" s="28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302"/>
      <c r="C48" s="302"/>
      <c r="D48" s="302"/>
      <c r="E48" s="302"/>
      <c r="F48" s="28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302"/>
      <c r="C49" s="302"/>
      <c r="D49" s="302"/>
      <c r="E49" s="302"/>
      <c r="F49" s="28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302"/>
      <c r="C50" s="302"/>
      <c r="D50" s="302"/>
      <c r="E50" s="302"/>
      <c r="F50" s="28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302"/>
      <c r="C51" s="302"/>
      <c r="D51" s="302"/>
      <c r="E51" s="302"/>
      <c r="F51" s="28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302"/>
      <c r="C52" s="302"/>
      <c r="D52" s="302"/>
      <c r="E52" s="302"/>
      <c r="F52" s="28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>
        <f t="shared" si="1"/>
        <v>46</v>
      </c>
      <c r="B53" s="302"/>
      <c r="C53" s="302"/>
      <c r="D53" s="302"/>
      <c r="E53" s="302"/>
      <c r="F53" s="286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5">SUM(G8:G53)</f>
        <v>33441.94</v>
      </c>
      <c r="H54" s="112">
        <f t="shared" si="5"/>
        <v>2558.3084099999996</v>
      </c>
      <c r="I54" s="112">
        <f t="shared" si="5"/>
        <v>6109.8424379999997</v>
      </c>
      <c r="J54" s="112">
        <f t="shared" si="5"/>
        <v>366</v>
      </c>
      <c r="K54" s="112">
        <f t="shared" si="5"/>
        <v>3090</v>
      </c>
      <c r="L54" s="112">
        <f t="shared" si="5"/>
        <v>1050</v>
      </c>
      <c r="M54" s="112">
        <f t="shared" si="5"/>
        <v>4434</v>
      </c>
      <c r="N54" s="112">
        <f t="shared" si="5"/>
        <v>3528</v>
      </c>
      <c r="O54" s="112">
        <f t="shared" si="5"/>
        <v>0</v>
      </c>
      <c r="P54" s="112">
        <f t="shared" si="5"/>
        <v>0</v>
      </c>
      <c r="Q54" s="112">
        <f t="shared" si="0"/>
        <v>54578.090848</v>
      </c>
      <c r="R54" s="48">
        <f>SUM(R8:R53)</f>
        <v>2658</v>
      </c>
      <c r="S54" s="344"/>
      <c r="T54" s="329"/>
      <c r="U54" s="329"/>
      <c r="V54" s="44"/>
      <c r="W54" s="129">
        <f>SUM(W8:W53)</f>
        <v>51920.090848</v>
      </c>
    </row>
    <row r="55" spans="1:23" s="2" customFormat="1" ht="20.100000000000001" customHeight="1" thickBot="1">
      <c r="A55" s="38"/>
      <c r="B55" s="63" t="str">
        <f>+A3</f>
        <v>Category: Intake Specialists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54578.090847999993</v>
      </c>
      <c r="R55" s="60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54578.090847999993</v>
      </c>
      <c r="R56" s="48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60">
        <f>+R54</f>
        <v>2658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G56:P57"/>
    <mergeCell ref="C6:C7"/>
    <mergeCell ref="G6:G7"/>
    <mergeCell ref="S56:U57"/>
    <mergeCell ref="Q56:Q57"/>
    <mergeCell ref="S54:U55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W95"/>
  <sheetViews>
    <sheetView topLeftCell="A4" zoomScale="75" zoomScaleNormal="75" workbookViewId="0">
      <selection activeCell="W35" sqref="W35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78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312</v>
      </c>
      <c r="C8" s="306" t="s">
        <v>313</v>
      </c>
      <c r="D8" s="306" t="s">
        <v>314</v>
      </c>
      <c r="E8" s="306" t="s">
        <v>315</v>
      </c>
      <c r="F8" s="306" t="s">
        <v>237</v>
      </c>
      <c r="G8" s="275">
        <v>10790</v>
      </c>
      <c r="H8" s="275">
        <f>G8*0.0765</f>
        <v>825.43499999999995</v>
      </c>
      <c r="I8" s="275">
        <f>G8*0.1827</f>
        <v>1971.3330000000001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4" si="0">SUM(G8:P8)</f>
        <v>15664.768</v>
      </c>
      <c r="R8" s="277">
        <v>443</v>
      </c>
      <c r="S8" s="278"/>
      <c r="T8" s="278"/>
      <c r="U8" s="278"/>
      <c r="V8" s="278"/>
      <c r="W8" s="279">
        <f>+Q8-R8</f>
        <v>15221.768</v>
      </c>
    </row>
    <row r="9" spans="1:23" ht="20.100000000000001" customHeight="1">
      <c r="A9" s="42">
        <f t="shared" ref="A9:A53" si="1">1+A8</f>
        <v>2</v>
      </c>
      <c r="B9" s="306" t="s">
        <v>316</v>
      </c>
      <c r="C9" s="306" t="s">
        <v>317</v>
      </c>
      <c r="D9" s="306" t="s">
        <v>314</v>
      </c>
      <c r="E9" s="306" t="s">
        <v>318</v>
      </c>
      <c r="F9" s="306" t="s">
        <v>241</v>
      </c>
      <c r="G9" s="275">
        <v>6595.25</v>
      </c>
      <c r="H9" s="275">
        <f t="shared" ref="H9:H11" si="2">G9*0.0765</f>
        <v>504.53662500000002</v>
      </c>
      <c r="I9" s="275">
        <f t="shared" ref="I9:I11" si="3">G9*0.1827</f>
        <v>1204.9521749999999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10382.738799999999</v>
      </c>
      <c r="R9" s="277">
        <v>443</v>
      </c>
      <c r="S9" s="278"/>
      <c r="T9" s="278"/>
      <c r="U9" s="278"/>
      <c r="V9" s="278"/>
      <c r="W9" s="279">
        <f t="shared" ref="W9:W53" si="4">+Q9-R9</f>
        <v>9939.7387999999992</v>
      </c>
    </row>
    <row r="10" spans="1:23" ht="20.100000000000001" customHeight="1">
      <c r="A10" s="42">
        <f t="shared" si="1"/>
        <v>3</v>
      </c>
      <c r="B10" s="306" t="s">
        <v>319</v>
      </c>
      <c r="C10" s="306" t="s">
        <v>320</v>
      </c>
      <c r="D10" s="306" t="s">
        <v>314</v>
      </c>
      <c r="E10" s="306" t="s">
        <v>321</v>
      </c>
      <c r="F10" s="306" t="s">
        <v>260</v>
      </c>
      <c r="G10" s="275">
        <v>10699.52</v>
      </c>
      <c r="H10" s="275">
        <f t="shared" si="2"/>
        <v>818.51328000000001</v>
      </c>
      <c r="I10" s="275">
        <f t="shared" si="3"/>
        <v>1954.802304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15550.835584</v>
      </c>
      <c r="R10" s="277">
        <v>443</v>
      </c>
      <c r="S10" s="278"/>
      <c r="T10" s="278"/>
      <c r="U10" s="278"/>
      <c r="V10" s="278"/>
      <c r="W10" s="279">
        <f t="shared" si="4"/>
        <v>15107.835584</v>
      </c>
    </row>
    <row r="11" spans="1:23" s="2" customFormat="1" ht="20.100000000000001" customHeight="1">
      <c r="A11" s="42">
        <f t="shared" si="1"/>
        <v>4</v>
      </c>
      <c r="B11" s="306" t="s">
        <v>322</v>
      </c>
      <c r="C11" s="306" t="s">
        <v>323</v>
      </c>
      <c r="D11" s="306" t="s">
        <v>314</v>
      </c>
      <c r="E11" s="306" t="s">
        <v>324</v>
      </c>
      <c r="F11" s="306" t="s">
        <v>237</v>
      </c>
      <c r="G11" s="227">
        <v>11815.77</v>
      </c>
      <c r="H11" s="275">
        <f t="shared" si="2"/>
        <v>903.90640500000006</v>
      </c>
      <c r="I11" s="275">
        <f t="shared" si="3"/>
        <v>2158.7411790000001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16956.417584000003</v>
      </c>
      <c r="R11" s="277">
        <v>443</v>
      </c>
      <c r="S11" s="282"/>
      <c r="T11" s="282"/>
      <c r="U11" s="282"/>
      <c r="V11" s="282"/>
      <c r="W11" s="279">
        <f t="shared" si="4"/>
        <v>16513.417584000003</v>
      </c>
    </row>
    <row r="12" spans="1:23" s="2" customFormat="1" ht="20.100000000000001" customHeight="1">
      <c r="A12" s="42">
        <f t="shared" si="1"/>
        <v>5</v>
      </c>
      <c r="B12" s="306" t="s">
        <v>325</v>
      </c>
      <c r="C12" s="306" t="s">
        <v>317</v>
      </c>
      <c r="D12" s="306" t="s">
        <v>314</v>
      </c>
      <c r="E12" s="306" t="s">
        <v>326</v>
      </c>
      <c r="F12" s="306" t="s">
        <v>327</v>
      </c>
      <c r="G12" s="275" t="s">
        <v>2202</v>
      </c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77"/>
      <c r="S12" s="282"/>
      <c r="T12" s="282"/>
      <c r="U12" s="282"/>
      <c r="V12" s="282"/>
      <c r="W12" s="279">
        <f t="shared" si="4"/>
        <v>0</v>
      </c>
    </row>
    <row r="13" spans="1:23" s="2" customFormat="1" ht="20.100000000000001" customHeight="1">
      <c r="A13" s="42">
        <f t="shared" si="1"/>
        <v>6</v>
      </c>
      <c r="B13" s="306" t="s">
        <v>328</v>
      </c>
      <c r="C13" s="306" t="s">
        <v>329</v>
      </c>
      <c r="D13" s="306" t="s">
        <v>314</v>
      </c>
      <c r="E13" s="306" t="s">
        <v>330</v>
      </c>
      <c r="F13" s="306" t="s">
        <v>292</v>
      </c>
      <c r="G13" s="227">
        <v>9978.5</v>
      </c>
      <c r="H13" s="275">
        <f t="shared" ref="H13:H35" si="5">G13*0.0765</f>
        <v>763.35524999999996</v>
      </c>
      <c r="I13" s="275">
        <f t="shared" ref="I13:I35" si="6">G13*0.1827</f>
        <v>1823.07195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14642.9272</v>
      </c>
      <c r="R13" s="277">
        <v>443</v>
      </c>
      <c r="S13" s="282"/>
      <c r="T13" s="282"/>
      <c r="U13" s="282"/>
      <c r="V13" s="282"/>
      <c r="W13" s="279">
        <f t="shared" si="4"/>
        <v>14199.9272</v>
      </c>
    </row>
    <row r="14" spans="1:23" s="2" customFormat="1" ht="20.100000000000001" customHeight="1">
      <c r="A14" s="42">
        <f t="shared" si="1"/>
        <v>7</v>
      </c>
      <c r="B14" s="306" t="s">
        <v>331</v>
      </c>
      <c r="C14" s="306" t="s">
        <v>332</v>
      </c>
      <c r="D14" s="306" t="s">
        <v>314</v>
      </c>
      <c r="E14" s="306" t="s">
        <v>333</v>
      </c>
      <c r="F14" s="306" t="s">
        <v>288</v>
      </c>
      <c r="G14" s="275">
        <v>9516.25</v>
      </c>
      <c r="H14" s="275">
        <f t="shared" si="5"/>
        <v>727.99312499999996</v>
      </c>
      <c r="I14" s="275">
        <f t="shared" si="6"/>
        <v>1738.6188750000001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0"/>
        <v>14060.862000000001</v>
      </c>
      <c r="R14" s="277">
        <v>443</v>
      </c>
      <c r="S14" s="282"/>
      <c r="T14" s="282"/>
      <c r="U14" s="282"/>
      <c r="V14" s="282"/>
      <c r="W14" s="279">
        <f t="shared" si="4"/>
        <v>13617.862000000001</v>
      </c>
    </row>
    <row r="15" spans="1:23" s="2" customFormat="1" ht="20.100000000000001" customHeight="1">
      <c r="A15" s="42">
        <f t="shared" si="1"/>
        <v>8</v>
      </c>
      <c r="B15" s="306" t="s">
        <v>334</v>
      </c>
      <c r="C15" s="306" t="s">
        <v>335</v>
      </c>
      <c r="D15" s="306" t="s">
        <v>314</v>
      </c>
      <c r="E15" s="306" t="s">
        <v>336</v>
      </c>
      <c r="F15" s="306" t="s">
        <v>288</v>
      </c>
      <c r="G15" s="227">
        <v>22191.93</v>
      </c>
      <c r="H15" s="275">
        <f t="shared" si="5"/>
        <v>1697.6826450000001</v>
      </c>
      <c r="I15" s="275">
        <f t="shared" si="6"/>
        <v>4054.4656110000001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27"/>
      <c r="P15" s="227"/>
      <c r="Q15" s="276">
        <f t="shared" si="0"/>
        <v>30022.078256000001</v>
      </c>
      <c r="R15" s="277">
        <v>443</v>
      </c>
      <c r="S15" s="282"/>
      <c r="T15" s="282"/>
      <c r="U15" s="282"/>
      <c r="V15" s="282"/>
      <c r="W15" s="279">
        <f t="shared" si="4"/>
        <v>29579.078256000001</v>
      </c>
    </row>
    <row r="16" spans="1:23" s="2" customFormat="1" ht="20.100000000000001" customHeight="1">
      <c r="A16" s="42">
        <f t="shared" si="1"/>
        <v>9</v>
      </c>
      <c r="B16" s="306" t="s">
        <v>337</v>
      </c>
      <c r="C16" s="306" t="s">
        <v>304</v>
      </c>
      <c r="D16" s="306" t="s">
        <v>314</v>
      </c>
      <c r="E16" s="306" t="s">
        <v>338</v>
      </c>
      <c r="F16" s="306" t="s">
        <v>288</v>
      </c>
      <c r="G16" s="275">
        <v>9149.75</v>
      </c>
      <c r="H16" s="275">
        <f t="shared" si="5"/>
        <v>699.95587499999999</v>
      </c>
      <c r="I16" s="275">
        <f t="shared" si="6"/>
        <v>1671.6593250000001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0"/>
        <v>13599.3652</v>
      </c>
      <c r="R16" s="277">
        <v>443</v>
      </c>
      <c r="S16" s="282"/>
      <c r="T16" s="282"/>
      <c r="U16" s="282"/>
      <c r="V16" s="282"/>
      <c r="W16" s="279">
        <f t="shared" si="4"/>
        <v>13156.3652</v>
      </c>
    </row>
    <row r="17" spans="1:23" s="2" customFormat="1" ht="20.100000000000001" customHeight="1">
      <c r="A17" s="42">
        <f t="shared" si="1"/>
        <v>10</v>
      </c>
      <c r="B17" s="306" t="s">
        <v>339</v>
      </c>
      <c r="C17" s="306" t="s">
        <v>340</v>
      </c>
      <c r="D17" s="306" t="s">
        <v>314</v>
      </c>
      <c r="E17" s="306" t="s">
        <v>341</v>
      </c>
      <c r="F17" s="306" t="s">
        <v>237</v>
      </c>
      <c r="G17" s="227">
        <v>10365.76</v>
      </c>
      <c r="H17" s="275">
        <f t="shared" si="5"/>
        <v>792.98063999999999</v>
      </c>
      <c r="I17" s="275">
        <f t="shared" si="6"/>
        <v>1893.8243520000001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27"/>
      <c r="P17" s="227"/>
      <c r="Q17" s="276">
        <f t="shared" si="0"/>
        <v>15130.564992</v>
      </c>
      <c r="R17" s="277">
        <v>443</v>
      </c>
      <c r="S17" s="282"/>
      <c r="T17" s="282"/>
      <c r="U17" s="282"/>
      <c r="V17" s="282"/>
      <c r="W17" s="279">
        <f t="shared" si="4"/>
        <v>14687.564992</v>
      </c>
    </row>
    <row r="18" spans="1:23" s="2" customFormat="1" ht="20.100000000000001" customHeight="1">
      <c r="A18" s="42">
        <f t="shared" si="1"/>
        <v>11</v>
      </c>
      <c r="B18" s="306" t="s">
        <v>342</v>
      </c>
      <c r="C18" s="306" t="s">
        <v>343</v>
      </c>
      <c r="D18" s="306" t="s">
        <v>314</v>
      </c>
      <c r="E18" s="306" t="s">
        <v>344</v>
      </c>
      <c r="F18" s="306" t="s">
        <v>281</v>
      </c>
      <c r="G18" s="275">
        <v>12742.5</v>
      </c>
      <c r="H18" s="275">
        <f t="shared" si="5"/>
        <v>974.80124999999998</v>
      </c>
      <c r="I18" s="275">
        <f t="shared" si="6"/>
        <v>2328.0547500000002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75"/>
      <c r="P18" s="275"/>
      <c r="Q18" s="276">
        <f t="shared" si="0"/>
        <v>18123.356</v>
      </c>
      <c r="R18" s="277">
        <v>443</v>
      </c>
      <c r="S18" s="282"/>
      <c r="T18" s="282"/>
      <c r="U18" s="282"/>
      <c r="V18" s="282"/>
      <c r="W18" s="279">
        <f t="shared" si="4"/>
        <v>17680.356</v>
      </c>
    </row>
    <row r="19" spans="1:23" s="2" customFormat="1" ht="20.100000000000001" customHeight="1">
      <c r="A19" s="42">
        <f t="shared" si="1"/>
        <v>12</v>
      </c>
      <c r="B19" s="306" t="s">
        <v>345</v>
      </c>
      <c r="C19" s="306" t="s">
        <v>346</v>
      </c>
      <c r="D19" s="306" t="s">
        <v>314</v>
      </c>
      <c r="E19" s="306" t="s">
        <v>347</v>
      </c>
      <c r="F19" s="306" t="s">
        <v>264</v>
      </c>
      <c r="G19" s="275">
        <v>10731.13</v>
      </c>
      <c r="H19" s="275">
        <f t="shared" si="5"/>
        <v>820.93144499999994</v>
      </c>
      <c r="I19" s="275">
        <f t="shared" si="6"/>
        <v>1960.5774509999999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75"/>
      <c r="P19" s="275"/>
      <c r="Q19" s="276">
        <f t="shared" si="0"/>
        <v>15590.638895999999</v>
      </c>
      <c r="R19" s="277">
        <v>443</v>
      </c>
      <c r="S19" s="282"/>
      <c r="T19" s="282"/>
      <c r="U19" s="282"/>
      <c r="V19" s="282"/>
      <c r="W19" s="279">
        <f t="shared" si="4"/>
        <v>15147.638895999999</v>
      </c>
    </row>
    <row r="20" spans="1:23" s="2" customFormat="1" ht="20.100000000000001" customHeight="1">
      <c r="A20" s="42">
        <f t="shared" si="1"/>
        <v>13</v>
      </c>
      <c r="B20" s="306" t="s">
        <v>348</v>
      </c>
      <c r="C20" s="306" t="s">
        <v>349</v>
      </c>
      <c r="D20" s="306" t="s">
        <v>314</v>
      </c>
      <c r="E20" s="306" t="s">
        <v>350</v>
      </c>
      <c r="F20" s="306" t="s">
        <v>288</v>
      </c>
      <c r="G20" s="275">
        <v>10954.15</v>
      </c>
      <c r="H20" s="275">
        <f t="shared" si="5"/>
        <v>837.99247500000001</v>
      </c>
      <c r="I20" s="275">
        <f t="shared" si="6"/>
        <v>2001.3232049999999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75"/>
      <c r="P20" s="275"/>
      <c r="Q20" s="276">
        <f t="shared" si="0"/>
        <v>15871.465680000001</v>
      </c>
      <c r="R20" s="277">
        <v>443</v>
      </c>
      <c r="S20" s="282"/>
      <c r="T20" s="282"/>
      <c r="U20" s="282"/>
      <c r="V20" s="282"/>
      <c r="W20" s="279">
        <f t="shared" si="4"/>
        <v>15428.465680000001</v>
      </c>
    </row>
    <row r="21" spans="1:23" s="2" customFormat="1" ht="20.100000000000001" customHeight="1">
      <c r="A21" s="42">
        <f t="shared" si="1"/>
        <v>14</v>
      </c>
      <c r="B21" s="306" t="s">
        <v>351</v>
      </c>
      <c r="C21" s="306" t="s">
        <v>323</v>
      </c>
      <c r="D21" s="306" t="s">
        <v>314</v>
      </c>
      <c r="E21" s="306" t="s">
        <v>352</v>
      </c>
      <c r="F21" s="306" t="s">
        <v>281</v>
      </c>
      <c r="G21" s="227">
        <v>7815</v>
      </c>
      <c r="H21" s="275">
        <f t="shared" si="5"/>
        <v>597.84749999999997</v>
      </c>
      <c r="I21" s="275">
        <f t="shared" si="6"/>
        <v>1427.8005000000001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27"/>
      <c r="P21" s="227"/>
      <c r="Q21" s="276">
        <f t="shared" si="0"/>
        <v>11918.647999999999</v>
      </c>
      <c r="R21" s="277">
        <v>443</v>
      </c>
      <c r="S21" s="282"/>
      <c r="T21" s="282"/>
      <c r="U21" s="282"/>
      <c r="V21" s="282"/>
      <c r="W21" s="279">
        <f t="shared" si="4"/>
        <v>11475.647999999999</v>
      </c>
    </row>
    <row r="22" spans="1:23" s="2" customFormat="1" ht="20.100000000000001" customHeight="1">
      <c r="A22" s="42">
        <f t="shared" si="1"/>
        <v>15</v>
      </c>
      <c r="B22" s="306" t="s">
        <v>261</v>
      </c>
      <c r="C22" s="306" t="s">
        <v>353</v>
      </c>
      <c r="D22" s="306" t="s">
        <v>314</v>
      </c>
      <c r="E22" s="306" t="s">
        <v>354</v>
      </c>
      <c r="F22" s="306" t="s">
        <v>264</v>
      </c>
      <c r="G22" s="275">
        <v>5255.25</v>
      </c>
      <c r="H22" s="275">
        <f t="shared" si="5"/>
        <v>402.02662499999997</v>
      </c>
      <c r="I22" s="275">
        <f t="shared" si="6"/>
        <v>960.13417500000003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75"/>
      <c r="P22" s="275"/>
      <c r="Q22" s="276">
        <f t="shared" si="0"/>
        <v>8695.4108000000015</v>
      </c>
      <c r="R22" s="277">
        <v>443</v>
      </c>
      <c r="S22" s="282"/>
      <c r="T22" s="282"/>
      <c r="U22" s="282"/>
      <c r="V22" s="282"/>
      <c r="W22" s="279">
        <f t="shared" si="4"/>
        <v>8252.4108000000015</v>
      </c>
    </row>
    <row r="23" spans="1:23" s="2" customFormat="1" ht="20.100000000000001" customHeight="1">
      <c r="A23" s="42">
        <f t="shared" si="1"/>
        <v>16</v>
      </c>
      <c r="B23" s="306" t="s">
        <v>355</v>
      </c>
      <c r="C23" s="306" t="s">
        <v>356</v>
      </c>
      <c r="D23" s="306" t="s">
        <v>314</v>
      </c>
      <c r="E23" s="306" t="s">
        <v>357</v>
      </c>
      <c r="F23" s="306" t="s">
        <v>288</v>
      </c>
      <c r="G23" s="227">
        <v>38874.239999999998</v>
      </c>
      <c r="H23" s="275">
        <f t="shared" si="5"/>
        <v>2973.8793599999999</v>
      </c>
      <c r="I23" s="275">
        <f t="shared" si="6"/>
        <v>7102.3236479999996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27"/>
      <c r="P23" s="227"/>
      <c r="Q23" s="276">
        <f t="shared" si="0"/>
        <v>51028.443007999995</v>
      </c>
      <c r="R23" s="277">
        <v>443</v>
      </c>
      <c r="S23" s="282"/>
      <c r="T23" s="282"/>
      <c r="U23" s="282"/>
      <c r="V23" s="282"/>
      <c r="W23" s="279">
        <f t="shared" si="4"/>
        <v>50585.443007999995</v>
      </c>
    </row>
    <row r="24" spans="1:23" s="2" customFormat="1" ht="20.100000000000001" customHeight="1">
      <c r="A24" s="42">
        <f t="shared" si="1"/>
        <v>17</v>
      </c>
      <c r="B24" s="306" t="s">
        <v>358</v>
      </c>
      <c r="C24" s="306" t="s">
        <v>359</v>
      </c>
      <c r="D24" s="306" t="s">
        <v>314</v>
      </c>
      <c r="E24" s="306" t="s">
        <v>360</v>
      </c>
      <c r="F24" s="306" t="s">
        <v>281</v>
      </c>
      <c r="G24" s="275">
        <v>14383.49</v>
      </c>
      <c r="H24" s="275">
        <f t="shared" si="5"/>
        <v>1100.3369849999999</v>
      </c>
      <c r="I24" s="275">
        <f t="shared" si="6"/>
        <v>2627.8636230000002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75"/>
      <c r="P24" s="275"/>
      <c r="Q24" s="276">
        <f t="shared" si="0"/>
        <v>20189.690608000001</v>
      </c>
      <c r="R24" s="277">
        <v>443</v>
      </c>
      <c r="S24" s="282"/>
      <c r="T24" s="282"/>
      <c r="U24" s="282"/>
      <c r="V24" s="282"/>
      <c r="W24" s="279">
        <f t="shared" si="4"/>
        <v>19746.690608000001</v>
      </c>
    </row>
    <row r="25" spans="1:23" s="2" customFormat="1" ht="20.100000000000001" customHeight="1">
      <c r="A25" s="42">
        <f t="shared" si="1"/>
        <v>18</v>
      </c>
      <c r="B25" s="306" t="s">
        <v>361</v>
      </c>
      <c r="C25" s="306" t="s">
        <v>362</v>
      </c>
      <c r="D25" s="306" t="s">
        <v>314</v>
      </c>
      <c r="E25" s="306" t="s">
        <v>363</v>
      </c>
      <c r="F25" s="306" t="s">
        <v>292</v>
      </c>
      <c r="G25" s="227">
        <v>12461.52</v>
      </c>
      <c r="H25" s="275">
        <f t="shared" si="5"/>
        <v>953.30628000000002</v>
      </c>
      <c r="I25" s="275">
        <f t="shared" si="6"/>
        <v>2276.7197040000001</v>
      </c>
      <c r="J25" s="275">
        <v>61</v>
      </c>
      <c r="K25" s="275">
        <v>515</v>
      </c>
      <c r="L25" s="275">
        <v>175</v>
      </c>
      <c r="M25" s="275">
        <v>739</v>
      </c>
      <c r="N25" s="275">
        <v>588</v>
      </c>
      <c r="O25" s="227"/>
      <c r="P25" s="227"/>
      <c r="Q25" s="276">
        <f t="shared" si="0"/>
        <v>17769.545984</v>
      </c>
      <c r="R25" s="277">
        <v>443</v>
      </c>
      <c r="S25" s="282"/>
      <c r="T25" s="282"/>
      <c r="U25" s="282"/>
      <c r="V25" s="282"/>
      <c r="W25" s="279">
        <f t="shared" si="4"/>
        <v>17326.545984</v>
      </c>
    </row>
    <row r="26" spans="1:23" s="2" customFormat="1" ht="20.100000000000001" customHeight="1">
      <c r="A26" s="42">
        <f t="shared" si="1"/>
        <v>19</v>
      </c>
      <c r="B26" s="306" t="s">
        <v>364</v>
      </c>
      <c r="C26" s="306" t="s">
        <v>365</v>
      </c>
      <c r="D26" s="306" t="s">
        <v>314</v>
      </c>
      <c r="E26" s="306" t="s">
        <v>366</v>
      </c>
      <c r="F26" s="306" t="s">
        <v>288</v>
      </c>
      <c r="G26" s="275">
        <v>22805.38</v>
      </c>
      <c r="H26" s="275">
        <f t="shared" si="5"/>
        <v>1744.61157</v>
      </c>
      <c r="I26" s="275">
        <f t="shared" si="6"/>
        <v>4166.5429260000001</v>
      </c>
      <c r="J26" s="275">
        <v>61</v>
      </c>
      <c r="K26" s="275">
        <v>515</v>
      </c>
      <c r="L26" s="275">
        <v>175</v>
      </c>
      <c r="M26" s="275">
        <v>739</v>
      </c>
      <c r="N26" s="275">
        <v>588</v>
      </c>
      <c r="O26" s="275"/>
      <c r="P26" s="275"/>
      <c r="Q26" s="276">
        <f t="shared" si="0"/>
        <v>30794.534496</v>
      </c>
      <c r="R26" s="277">
        <v>443</v>
      </c>
      <c r="S26" s="282"/>
      <c r="T26" s="282"/>
      <c r="U26" s="282"/>
      <c r="V26" s="282"/>
      <c r="W26" s="279">
        <f t="shared" si="4"/>
        <v>30351.534496</v>
      </c>
    </row>
    <row r="27" spans="1:23" s="2" customFormat="1" ht="20.100000000000001" customHeight="1">
      <c r="A27" s="42">
        <f t="shared" si="1"/>
        <v>20</v>
      </c>
      <c r="B27" s="306" t="s">
        <v>367</v>
      </c>
      <c r="C27" s="306" t="s">
        <v>368</v>
      </c>
      <c r="D27" s="306" t="s">
        <v>314</v>
      </c>
      <c r="E27" s="306" t="s">
        <v>369</v>
      </c>
      <c r="F27" s="306" t="s">
        <v>237</v>
      </c>
      <c r="G27" s="227">
        <v>9050.02</v>
      </c>
      <c r="H27" s="275">
        <f t="shared" si="5"/>
        <v>692.32653000000005</v>
      </c>
      <c r="I27" s="275">
        <f t="shared" si="6"/>
        <v>1653.438654</v>
      </c>
      <c r="J27" s="275">
        <v>61</v>
      </c>
      <c r="K27" s="275">
        <v>515</v>
      </c>
      <c r="L27" s="275">
        <v>175</v>
      </c>
      <c r="M27" s="275">
        <v>739</v>
      </c>
      <c r="N27" s="275">
        <v>588</v>
      </c>
      <c r="O27" s="227"/>
      <c r="P27" s="227"/>
      <c r="Q27" s="276">
        <f t="shared" si="0"/>
        <v>13473.785184</v>
      </c>
      <c r="R27" s="277">
        <v>443</v>
      </c>
      <c r="S27" s="282"/>
      <c r="T27" s="282"/>
      <c r="U27" s="282"/>
      <c r="V27" s="282"/>
      <c r="W27" s="279">
        <f t="shared" si="4"/>
        <v>13030.785184</v>
      </c>
    </row>
    <row r="28" spans="1:23" s="2" customFormat="1" ht="20.100000000000001" customHeight="1">
      <c r="A28" s="42">
        <f t="shared" si="1"/>
        <v>21</v>
      </c>
      <c r="B28" s="306" t="s">
        <v>370</v>
      </c>
      <c r="C28" s="306" t="s">
        <v>371</v>
      </c>
      <c r="D28" s="306" t="s">
        <v>314</v>
      </c>
      <c r="E28" s="306" t="s">
        <v>372</v>
      </c>
      <c r="F28" s="306" t="s">
        <v>292</v>
      </c>
      <c r="G28" s="275">
        <v>13143</v>
      </c>
      <c r="H28" s="275">
        <f t="shared" si="5"/>
        <v>1005.4395</v>
      </c>
      <c r="I28" s="275">
        <f t="shared" si="6"/>
        <v>2401.2260999999999</v>
      </c>
      <c r="J28" s="275">
        <v>61</v>
      </c>
      <c r="K28" s="275">
        <v>515</v>
      </c>
      <c r="L28" s="275">
        <v>175</v>
      </c>
      <c r="M28" s="275">
        <v>739</v>
      </c>
      <c r="N28" s="275">
        <v>588</v>
      </c>
      <c r="O28" s="275"/>
      <c r="P28" s="275"/>
      <c r="Q28" s="276">
        <f t="shared" si="0"/>
        <v>18627.6656</v>
      </c>
      <c r="R28" s="277">
        <v>443</v>
      </c>
      <c r="S28" s="282"/>
      <c r="T28" s="282"/>
      <c r="U28" s="282"/>
      <c r="V28" s="282"/>
      <c r="W28" s="279">
        <f t="shared" si="4"/>
        <v>18184.6656</v>
      </c>
    </row>
    <row r="29" spans="1:23" s="2" customFormat="1" ht="20.100000000000001" customHeight="1">
      <c r="A29" s="42">
        <f t="shared" si="1"/>
        <v>22</v>
      </c>
      <c r="B29" s="306" t="s">
        <v>373</v>
      </c>
      <c r="C29" s="306" t="s">
        <v>374</v>
      </c>
      <c r="D29" s="306" t="s">
        <v>314</v>
      </c>
      <c r="E29" s="306" t="s">
        <v>375</v>
      </c>
      <c r="F29" s="306" t="s">
        <v>281</v>
      </c>
      <c r="G29" s="227">
        <v>26175.38</v>
      </c>
      <c r="H29" s="275">
        <f t="shared" si="5"/>
        <v>2002.4165700000001</v>
      </c>
      <c r="I29" s="275">
        <f t="shared" si="6"/>
        <v>4782.2419260000006</v>
      </c>
      <c r="J29" s="275">
        <v>61</v>
      </c>
      <c r="K29" s="275">
        <v>515</v>
      </c>
      <c r="L29" s="275">
        <v>175</v>
      </c>
      <c r="M29" s="275">
        <v>739</v>
      </c>
      <c r="N29" s="275">
        <v>588</v>
      </c>
      <c r="O29" s="227"/>
      <c r="P29" s="227"/>
      <c r="Q29" s="276">
        <f t="shared" si="0"/>
        <v>35038.038496000001</v>
      </c>
      <c r="R29" s="277">
        <v>443</v>
      </c>
      <c r="S29" s="282"/>
      <c r="T29" s="282"/>
      <c r="U29" s="282"/>
      <c r="V29" s="282"/>
      <c r="W29" s="279">
        <f t="shared" si="4"/>
        <v>34595.038496000001</v>
      </c>
    </row>
    <row r="30" spans="1:23" s="2" customFormat="1" ht="20.100000000000001" customHeight="1">
      <c r="A30" s="42">
        <f t="shared" si="1"/>
        <v>23</v>
      </c>
      <c r="B30" s="306" t="s">
        <v>376</v>
      </c>
      <c r="C30" s="306" t="s">
        <v>377</v>
      </c>
      <c r="D30" s="306" t="s">
        <v>314</v>
      </c>
      <c r="E30" s="306" t="s">
        <v>378</v>
      </c>
      <c r="F30" s="306" t="s">
        <v>379</v>
      </c>
      <c r="G30" s="275">
        <v>10056</v>
      </c>
      <c r="H30" s="275">
        <f t="shared" si="5"/>
        <v>769.28399999999999</v>
      </c>
      <c r="I30" s="275">
        <f t="shared" si="6"/>
        <v>1837.2311999999999</v>
      </c>
      <c r="J30" s="275">
        <v>61</v>
      </c>
      <c r="K30" s="275">
        <v>515</v>
      </c>
      <c r="L30" s="275">
        <v>175</v>
      </c>
      <c r="M30" s="275">
        <v>739</v>
      </c>
      <c r="N30" s="275">
        <v>588</v>
      </c>
      <c r="O30" s="275"/>
      <c r="P30" s="275"/>
      <c r="Q30" s="276">
        <f t="shared" si="0"/>
        <v>14740.5152</v>
      </c>
      <c r="R30" s="277">
        <v>443</v>
      </c>
      <c r="S30" s="282"/>
      <c r="T30" s="282"/>
      <c r="U30" s="282"/>
      <c r="V30" s="282"/>
      <c r="W30" s="279">
        <f t="shared" si="4"/>
        <v>14297.5152</v>
      </c>
    </row>
    <row r="31" spans="1:23" s="2" customFormat="1" ht="20.100000000000001" customHeight="1">
      <c r="A31" s="42">
        <f t="shared" si="1"/>
        <v>24</v>
      </c>
      <c r="B31" s="306" t="s">
        <v>380</v>
      </c>
      <c r="C31" s="306" t="s">
        <v>381</v>
      </c>
      <c r="D31" s="306" t="s">
        <v>314</v>
      </c>
      <c r="E31" s="306" t="s">
        <v>382</v>
      </c>
      <c r="F31" s="306" t="s">
        <v>237</v>
      </c>
      <c r="G31" s="275">
        <v>10182.75</v>
      </c>
      <c r="H31" s="275">
        <f t="shared" si="5"/>
        <v>778.98037499999998</v>
      </c>
      <c r="I31" s="275">
        <f t="shared" si="6"/>
        <v>1860.3884250000001</v>
      </c>
      <c r="J31" s="275">
        <v>61</v>
      </c>
      <c r="K31" s="275">
        <v>515</v>
      </c>
      <c r="L31" s="275">
        <v>175</v>
      </c>
      <c r="M31" s="275">
        <v>739</v>
      </c>
      <c r="N31" s="275">
        <v>588</v>
      </c>
      <c r="O31" s="275"/>
      <c r="P31" s="275"/>
      <c r="Q31" s="276">
        <f t="shared" si="0"/>
        <v>14900.1188</v>
      </c>
      <c r="R31" s="277">
        <v>443</v>
      </c>
      <c r="S31" s="282"/>
      <c r="T31" s="282"/>
      <c r="U31" s="282"/>
      <c r="V31" s="282"/>
      <c r="W31" s="279">
        <f t="shared" si="4"/>
        <v>14457.1188</v>
      </c>
    </row>
    <row r="32" spans="1:23" s="2" customFormat="1" ht="20.100000000000001" customHeight="1">
      <c r="A32" s="42">
        <f t="shared" si="1"/>
        <v>25</v>
      </c>
      <c r="B32" s="306" t="s">
        <v>383</v>
      </c>
      <c r="C32" s="306" t="s">
        <v>384</v>
      </c>
      <c r="D32" s="306" t="s">
        <v>314</v>
      </c>
      <c r="E32" s="306" t="s">
        <v>385</v>
      </c>
      <c r="F32" s="306" t="s">
        <v>292</v>
      </c>
      <c r="G32" s="275">
        <v>17105.580000000002</v>
      </c>
      <c r="H32" s="275">
        <f t="shared" si="5"/>
        <v>1308.5768700000001</v>
      </c>
      <c r="I32" s="275">
        <f t="shared" si="6"/>
        <v>3125.1894660000003</v>
      </c>
      <c r="J32" s="275">
        <v>61</v>
      </c>
      <c r="K32" s="275">
        <v>515</v>
      </c>
      <c r="L32" s="275">
        <v>175</v>
      </c>
      <c r="M32" s="275">
        <v>739</v>
      </c>
      <c r="N32" s="275">
        <v>588</v>
      </c>
      <c r="O32" s="275"/>
      <c r="P32" s="275"/>
      <c r="Q32" s="276">
        <f t="shared" si="0"/>
        <v>23617.346336000002</v>
      </c>
      <c r="R32" s="277">
        <v>443</v>
      </c>
      <c r="S32" s="282"/>
      <c r="T32" s="282"/>
      <c r="U32" s="282"/>
      <c r="V32" s="282"/>
      <c r="W32" s="279">
        <f t="shared" si="4"/>
        <v>23174.346336000002</v>
      </c>
    </row>
    <row r="33" spans="1:23" s="2" customFormat="1" ht="20.100000000000001" customHeight="1">
      <c r="A33" s="42">
        <f t="shared" si="1"/>
        <v>26</v>
      </c>
      <c r="B33" s="306" t="s">
        <v>386</v>
      </c>
      <c r="C33" s="306" t="s">
        <v>387</v>
      </c>
      <c r="D33" s="306" t="s">
        <v>314</v>
      </c>
      <c r="E33" s="306" t="s">
        <v>388</v>
      </c>
      <c r="F33" s="306" t="s">
        <v>237</v>
      </c>
      <c r="G33" s="227">
        <v>27545.91</v>
      </c>
      <c r="H33" s="275">
        <f t="shared" si="5"/>
        <v>2107.262115</v>
      </c>
      <c r="I33" s="275">
        <f t="shared" si="6"/>
        <v>5032.6377570000004</v>
      </c>
      <c r="J33" s="275">
        <v>61</v>
      </c>
      <c r="K33" s="275">
        <v>515</v>
      </c>
      <c r="L33" s="275">
        <v>175</v>
      </c>
      <c r="M33" s="275">
        <v>739</v>
      </c>
      <c r="N33" s="275">
        <v>588</v>
      </c>
      <c r="O33" s="227"/>
      <c r="P33" s="227"/>
      <c r="Q33" s="276">
        <f t="shared" si="0"/>
        <v>36763.809871999998</v>
      </c>
      <c r="R33" s="277">
        <v>443</v>
      </c>
      <c r="S33" s="282"/>
      <c r="T33" s="282"/>
      <c r="U33" s="282"/>
      <c r="V33" s="282"/>
      <c r="W33" s="279">
        <f t="shared" si="4"/>
        <v>36320.809871999998</v>
      </c>
    </row>
    <row r="34" spans="1:23" s="2" customFormat="1" ht="20.100000000000001" customHeight="1">
      <c r="A34" s="42">
        <f t="shared" si="1"/>
        <v>27</v>
      </c>
      <c r="B34" s="306" t="s">
        <v>389</v>
      </c>
      <c r="C34" s="306" t="s">
        <v>390</v>
      </c>
      <c r="D34" s="306" t="s">
        <v>314</v>
      </c>
      <c r="E34" s="306" t="s">
        <v>391</v>
      </c>
      <c r="F34" s="306" t="s">
        <v>237</v>
      </c>
      <c r="G34" s="275">
        <v>11733.48</v>
      </c>
      <c r="H34" s="275">
        <f t="shared" si="5"/>
        <v>897.61122</v>
      </c>
      <c r="I34" s="275">
        <f t="shared" si="6"/>
        <v>2143.7067959999999</v>
      </c>
      <c r="J34" s="275">
        <v>61</v>
      </c>
      <c r="K34" s="275">
        <v>515</v>
      </c>
      <c r="L34" s="275">
        <v>175</v>
      </c>
      <c r="M34" s="275">
        <v>739</v>
      </c>
      <c r="N34" s="275">
        <v>588</v>
      </c>
      <c r="O34" s="275"/>
      <c r="P34" s="275"/>
      <c r="Q34" s="276">
        <f t="shared" si="0"/>
        <v>16852.798016000001</v>
      </c>
      <c r="R34" s="277">
        <v>443</v>
      </c>
      <c r="S34" s="282"/>
      <c r="T34" s="282"/>
      <c r="U34" s="282"/>
      <c r="V34" s="282"/>
      <c r="W34" s="279">
        <f t="shared" si="4"/>
        <v>16409.798016000001</v>
      </c>
    </row>
    <row r="35" spans="1:23" s="2" customFormat="1" ht="20.100000000000001" customHeight="1">
      <c r="A35" s="42">
        <f t="shared" si="1"/>
        <v>28</v>
      </c>
      <c r="B35" s="306" t="s">
        <v>392</v>
      </c>
      <c r="C35" s="306" t="s">
        <v>393</v>
      </c>
      <c r="D35" s="306" t="s">
        <v>314</v>
      </c>
      <c r="E35" s="306" t="s">
        <v>394</v>
      </c>
      <c r="F35" s="306" t="s">
        <v>281</v>
      </c>
      <c r="G35" s="227">
        <v>25735.38</v>
      </c>
      <c r="H35" s="275">
        <f t="shared" si="5"/>
        <v>1968.75657</v>
      </c>
      <c r="I35" s="275">
        <f t="shared" si="6"/>
        <v>4701.8539259999998</v>
      </c>
      <c r="J35" s="275">
        <v>61</v>
      </c>
      <c r="K35" s="275">
        <v>515</v>
      </c>
      <c r="L35" s="275">
        <v>175</v>
      </c>
      <c r="M35" s="275">
        <v>739</v>
      </c>
      <c r="N35" s="275">
        <v>588</v>
      </c>
      <c r="O35" s="227"/>
      <c r="P35" s="227"/>
      <c r="Q35" s="276">
        <f t="shared" si="0"/>
        <v>34483.990495999999</v>
      </c>
      <c r="R35" s="277">
        <v>443</v>
      </c>
      <c r="S35" s="282"/>
      <c r="T35" s="282"/>
      <c r="U35" s="282"/>
      <c r="V35" s="282"/>
      <c r="W35" s="279">
        <f t="shared" si="4"/>
        <v>34040.990495999999</v>
      </c>
    </row>
    <row r="36" spans="1:23" s="2" customFormat="1" ht="20.100000000000001" customHeight="1">
      <c r="A36" s="42">
        <f t="shared" si="1"/>
        <v>29</v>
      </c>
      <c r="B36" s="290"/>
      <c r="C36" s="290"/>
      <c r="D36" s="290"/>
      <c r="E36" s="290"/>
      <c r="F36" s="29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289"/>
      <c r="C37" s="289"/>
      <c r="D37" s="289"/>
      <c r="E37" s="289"/>
      <c r="F37" s="28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290"/>
      <c r="C38" s="290"/>
      <c r="D38" s="290"/>
      <c r="E38" s="290"/>
      <c r="F38" s="29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289"/>
      <c r="C39" s="289"/>
      <c r="D39" s="289"/>
      <c r="E39" s="289"/>
      <c r="F39" s="28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290"/>
      <c r="C40" s="290"/>
      <c r="D40" s="290"/>
      <c r="E40" s="290"/>
      <c r="F40" s="29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290"/>
      <c r="C41" s="290"/>
      <c r="D41" s="290"/>
      <c r="E41" s="290"/>
      <c r="F41" s="290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290"/>
      <c r="C42" s="290"/>
      <c r="D42" s="290"/>
      <c r="E42" s="290"/>
      <c r="F42" s="29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290"/>
      <c r="C43" s="290"/>
      <c r="D43" s="290"/>
      <c r="E43" s="290"/>
      <c r="F43" s="29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290"/>
      <c r="C44" s="290"/>
      <c r="D44" s="290"/>
      <c r="E44" s="290"/>
      <c r="F44" s="29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290"/>
      <c r="C45" s="290"/>
      <c r="D45" s="290"/>
      <c r="E45" s="290"/>
      <c r="F45" s="29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290"/>
      <c r="C46" s="290"/>
      <c r="D46" s="290"/>
      <c r="E46" s="290"/>
      <c r="F46" s="29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290"/>
      <c r="C47" s="290"/>
      <c r="D47" s="290"/>
      <c r="E47" s="290"/>
      <c r="F47" s="29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290"/>
      <c r="C48" s="290"/>
      <c r="D48" s="290"/>
      <c r="E48" s="290"/>
      <c r="F48" s="29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290"/>
      <c r="C49" s="290"/>
      <c r="D49" s="290"/>
      <c r="E49" s="290"/>
      <c r="F49" s="29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290"/>
      <c r="C50" s="290"/>
      <c r="D50" s="290"/>
      <c r="E50" s="290"/>
      <c r="F50" s="29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290"/>
      <c r="C51" s="290"/>
      <c r="D51" s="290"/>
      <c r="E51" s="290"/>
      <c r="F51" s="29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290"/>
      <c r="C52" s="290"/>
      <c r="D52" s="290"/>
      <c r="E52" s="290"/>
      <c r="F52" s="29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>
        <f t="shared" si="1"/>
        <v>46</v>
      </c>
      <c r="B53" s="289"/>
      <c r="C53" s="289"/>
      <c r="D53" s="289"/>
      <c r="E53" s="289"/>
      <c r="F53" s="289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7">SUM(G8:G53)</f>
        <v>387852.88999999996</v>
      </c>
      <c r="H54" s="112">
        <f t="shared" si="7"/>
        <v>29670.746085000002</v>
      </c>
      <c r="I54" s="112">
        <f t="shared" si="7"/>
        <v>70860.723003000006</v>
      </c>
      <c r="J54" s="112">
        <f t="shared" si="7"/>
        <v>1647</v>
      </c>
      <c r="K54" s="112">
        <f t="shared" si="7"/>
        <v>13905</v>
      </c>
      <c r="L54" s="112">
        <f t="shared" si="7"/>
        <v>4725</v>
      </c>
      <c r="M54" s="112">
        <f t="shared" si="7"/>
        <v>19953</v>
      </c>
      <c r="N54" s="112">
        <f t="shared" si="7"/>
        <v>15876</v>
      </c>
      <c r="O54" s="112">
        <f t="shared" si="7"/>
        <v>0</v>
      </c>
      <c r="P54" s="112">
        <f t="shared" si="7"/>
        <v>0</v>
      </c>
      <c r="Q54" s="112">
        <f t="shared" si="0"/>
        <v>544490.35908799991</v>
      </c>
      <c r="R54" s="48">
        <f>SUM(R8:R53)</f>
        <v>11961</v>
      </c>
      <c r="S54" s="344"/>
      <c r="T54" s="329"/>
      <c r="U54" s="329"/>
      <c r="V54" s="44"/>
      <c r="W54" s="129">
        <f>SUM(W8:W53)</f>
        <v>532529.35908800003</v>
      </c>
    </row>
    <row r="55" spans="1:23" s="2" customFormat="1" ht="20.100000000000001" customHeight="1" thickBot="1">
      <c r="A55" s="38"/>
      <c r="B55" s="63" t="str">
        <f>+A3</f>
        <v>Category: Nurses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544490.35908800003</v>
      </c>
      <c r="R55" s="60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544490.35908800003</v>
      </c>
      <c r="R56" s="48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60">
        <f>+R54</f>
        <v>11961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Q56:Q57"/>
    <mergeCell ref="S56:U57"/>
    <mergeCell ref="S6:V7"/>
    <mergeCell ref="D6:D7"/>
    <mergeCell ref="G56:P57"/>
    <mergeCell ref="S54:U55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W95"/>
  <sheetViews>
    <sheetView topLeftCell="A34" zoomScale="75" zoomScaleNormal="75" workbookViewId="0">
      <selection activeCell="R8" sqref="R8:R12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5703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80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395</v>
      </c>
      <c r="C8" s="306" t="s">
        <v>396</v>
      </c>
      <c r="D8" s="306" t="s">
        <v>397</v>
      </c>
      <c r="E8" s="306" t="s">
        <v>398</v>
      </c>
      <c r="F8" s="306" t="s">
        <v>288</v>
      </c>
      <c r="G8" s="275">
        <v>121909.24</v>
      </c>
      <c r="H8" s="275">
        <f>G8*0.0765</f>
        <v>9326.0568600000006</v>
      </c>
      <c r="I8" s="275">
        <f>G8*0.1827</f>
        <v>22272.818148000002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4" si="0">SUM(G8:P8)</f>
        <v>155586.11500799999</v>
      </c>
      <c r="R8" s="277">
        <v>443</v>
      </c>
      <c r="S8" s="278"/>
      <c r="T8" s="278"/>
      <c r="U8" s="278"/>
      <c r="V8" s="278"/>
      <c r="W8" s="279">
        <f>+Q8-R8</f>
        <v>155143.11500799999</v>
      </c>
    </row>
    <row r="9" spans="1:23" ht="20.100000000000001" customHeight="1">
      <c r="A9" s="42">
        <f t="shared" ref="A9:A53" si="1">1+A8</f>
        <v>2</v>
      </c>
      <c r="B9" s="306" t="s">
        <v>399</v>
      </c>
      <c r="C9" s="306" t="s">
        <v>400</v>
      </c>
      <c r="D9" s="306" t="s">
        <v>397</v>
      </c>
      <c r="E9" s="306" t="s">
        <v>401</v>
      </c>
      <c r="F9" s="306" t="s">
        <v>264</v>
      </c>
      <c r="G9" s="275">
        <v>89400.48</v>
      </c>
      <c r="H9" s="275">
        <f t="shared" ref="H9:H11" si="2">G9*0.0765</f>
        <v>6839.1367199999995</v>
      </c>
      <c r="I9" s="275">
        <f t="shared" ref="I9:I11" si="3">G9*0.1827</f>
        <v>16333.467696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114651.084416</v>
      </c>
      <c r="R9" s="277">
        <v>443</v>
      </c>
      <c r="S9" s="278"/>
      <c r="T9" s="278"/>
      <c r="U9" s="278"/>
      <c r="V9" s="278"/>
      <c r="W9" s="279">
        <f t="shared" ref="W9:W53" si="4">+Q9-R9</f>
        <v>114208.084416</v>
      </c>
    </row>
    <row r="10" spans="1:23" ht="20.100000000000001" customHeight="1">
      <c r="A10" s="42">
        <f t="shared" si="1"/>
        <v>3</v>
      </c>
      <c r="B10" s="306" t="s">
        <v>402</v>
      </c>
      <c r="C10" s="306" t="s">
        <v>403</v>
      </c>
      <c r="D10" s="306" t="s">
        <v>397</v>
      </c>
      <c r="E10" s="306" t="s">
        <v>404</v>
      </c>
      <c r="F10" s="306" t="s">
        <v>237</v>
      </c>
      <c r="G10" s="275">
        <v>75543.48</v>
      </c>
      <c r="H10" s="275">
        <f t="shared" si="2"/>
        <v>5779.0762199999999</v>
      </c>
      <c r="I10" s="275">
        <f t="shared" si="3"/>
        <v>13801.793796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97202.350015999997</v>
      </c>
      <c r="R10" s="277">
        <v>443</v>
      </c>
      <c r="S10" s="278"/>
      <c r="T10" s="278"/>
      <c r="U10" s="278"/>
      <c r="V10" s="278"/>
      <c r="W10" s="279">
        <f t="shared" si="4"/>
        <v>96759.350015999997</v>
      </c>
    </row>
    <row r="11" spans="1:23" s="2" customFormat="1" ht="20.100000000000001" customHeight="1">
      <c r="A11" s="42">
        <f t="shared" si="1"/>
        <v>4</v>
      </c>
      <c r="B11" s="306" t="s">
        <v>405</v>
      </c>
      <c r="C11" s="306" t="s">
        <v>406</v>
      </c>
      <c r="D11" s="306" t="s">
        <v>397</v>
      </c>
      <c r="E11" s="306" t="s">
        <v>407</v>
      </c>
      <c r="F11" s="306" t="s">
        <v>288</v>
      </c>
      <c r="G11" s="227">
        <v>76736.899999999994</v>
      </c>
      <c r="H11" s="275">
        <f t="shared" si="2"/>
        <v>5870.3728499999997</v>
      </c>
      <c r="I11" s="275">
        <f t="shared" si="3"/>
        <v>14019.831629999999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98705.104479999995</v>
      </c>
      <c r="R11" s="277">
        <v>443</v>
      </c>
      <c r="S11" s="282"/>
      <c r="T11" s="282"/>
      <c r="U11" s="282"/>
      <c r="V11" s="282"/>
      <c r="W11" s="279">
        <f t="shared" si="4"/>
        <v>98262.104479999995</v>
      </c>
    </row>
    <row r="12" spans="1:23" s="2" customFormat="1" ht="20.100000000000001" customHeight="1">
      <c r="A12" s="42">
        <f t="shared" si="1"/>
        <v>5</v>
      </c>
      <c r="B12" s="304"/>
      <c r="C12" s="304"/>
      <c r="D12" s="304"/>
      <c r="E12" s="304"/>
      <c r="F12" s="304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4"/>
        <v>0</v>
      </c>
    </row>
    <row r="13" spans="1:23" s="2" customFormat="1" ht="20.100000000000001" customHeight="1">
      <c r="A13" s="42">
        <f t="shared" si="1"/>
        <v>6</v>
      </c>
      <c r="B13" s="302"/>
      <c r="C13" s="302"/>
      <c r="D13" s="302"/>
      <c r="E13" s="302"/>
      <c r="F13" s="301"/>
      <c r="G13" s="227"/>
      <c r="H13" s="227"/>
      <c r="I13" s="227"/>
      <c r="J13" s="227"/>
      <c r="K13" s="227"/>
      <c r="L13" s="227"/>
      <c r="M13" s="275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4"/>
        <v>0</v>
      </c>
    </row>
    <row r="14" spans="1:23" s="2" customFormat="1" ht="20.100000000000001" customHeight="1">
      <c r="A14" s="42">
        <f t="shared" si="1"/>
        <v>7</v>
      </c>
      <c r="B14" s="302"/>
      <c r="C14" s="302"/>
      <c r="D14" s="302"/>
      <c r="E14" s="302"/>
      <c r="F14" s="301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4"/>
        <v>0</v>
      </c>
    </row>
    <row r="15" spans="1:23" s="2" customFormat="1" ht="20.100000000000001" customHeight="1">
      <c r="A15" s="42">
        <f t="shared" si="1"/>
        <v>8</v>
      </c>
      <c r="B15" s="302"/>
      <c r="C15" s="302"/>
      <c r="D15" s="302"/>
      <c r="E15" s="302"/>
      <c r="F15" s="301"/>
      <c r="G15" s="227"/>
      <c r="H15" s="227"/>
      <c r="I15" s="227" t="s">
        <v>15</v>
      </c>
      <c r="J15" s="227"/>
      <c r="K15" s="227"/>
      <c r="L15" s="227"/>
      <c r="M15" s="275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4"/>
        <v>0</v>
      </c>
    </row>
    <row r="16" spans="1:23" s="2" customFormat="1" ht="20.100000000000001" customHeight="1">
      <c r="A16" s="42">
        <f t="shared" si="1"/>
        <v>9</v>
      </c>
      <c r="B16" s="302"/>
      <c r="C16" s="302"/>
      <c r="D16" s="302"/>
      <c r="E16" s="302"/>
      <c r="F16" s="301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.100000000000001" customHeight="1">
      <c r="A17" s="42">
        <f t="shared" si="1"/>
        <v>10</v>
      </c>
      <c r="B17" s="302"/>
      <c r="C17" s="302"/>
      <c r="D17" s="302"/>
      <c r="E17" s="302"/>
      <c r="F17" s="301"/>
      <c r="G17" s="227"/>
      <c r="H17" s="227"/>
      <c r="I17" s="227" t="s">
        <v>48</v>
      </c>
      <c r="J17" s="227"/>
      <c r="K17" s="227"/>
      <c r="L17" s="227"/>
      <c r="M17" s="275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.100000000000001" customHeight="1">
      <c r="A18" s="42">
        <f t="shared" si="1"/>
        <v>11</v>
      </c>
      <c r="B18" s="302"/>
      <c r="C18" s="302"/>
      <c r="D18" s="302"/>
      <c r="E18" s="302"/>
      <c r="F18" s="301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1"/>
        <v>12</v>
      </c>
      <c r="B19" s="301"/>
      <c r="C19" s="301"/>
      <c r="D19" s="301"/>
      <c r="E19" s="301"/>
      <c r="F19" s="30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1"/>
        <v>13</v>
      </c>
      <c r="B20" s="301"/>
      <c r="C20" s="301"/>
      <c r="D20" s="301"/>
      <c r="E20" s="301"/>
      <c r="F20" s="301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1"/>
        <v>14</v>
      </c>
      <c r="B21" s="289"/>
      <c r="C21" s="289"/>
      <c r="D21" s="289"/>
      <c r="E21" s="289"/>
      <c r="F21" s="289"/>
      <c r="G21" s="227"/>
      <c r="H21" s="227"/>
      <c r="I21" s="227" t="s">
        <v>15</v>
      </c>
      <c r="J21" s="227"/>
      <c r="K21" s="227"/>
      <c r="L21" s="227"/>
      <c r="M21" s="275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1"/>
        <v>15</v>
      </c>
      <c r="B22" s="290"/>
      <c r="C22" s="290"/>
      <c r="D22" s="290"/>
      <c r="E22" s="290"/>
      <c r="F22" s="290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1"/>
        <v>16</v>
      </c>
      <c r="B23" s="289"/>
      <c r="C23" s="289"/>
      <c r="D23" s="289"/>
      <c r="E23" s="289"/>
      <c r="F23" s="289"/>
      <c r="G23" s="227"/>
      <c r="H23" s="227"/>
      <c r="I23" s="227"/>
      <c r="J23" s="227"/>
      <c r="K23" s="227"/>
      <c r="L23" s="227"/>
      <c r="M23" s="275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1"/>
        <v>17</v>
      </c>
      <c r="B24" s="290"/>
      <c r="C24" s="290"/>
      <c r="D24" s="290"/>
      <c r="E24" s="290"/>
      <c r="F24" s="29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1"/>
        <v>18</v>
      </c>
      <c r="B25" s="289"/>
      <c r="C25" s="289"/>
      <c r="D25" s="289"/>
      <c r="E25" s="289"/>
      <c r="F25" s="289"/>
      <c r="G25" s="227"/>
      <c r="H25" s="227"/>
      <c r="I25" s="227"/>
      <c r="J25" s="227"/>
      <c r="K25" s="227"/>
      <c r="L25" s="227"/>
      <c r="M25" s="275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1"/>
        <v>19</v>
      </c>
      <c r="B26" s="290"/>
      <c r="C26" s="290"/>
      <c r="D26" s="290"/>
      <c r="E26" s="290"/>
      <c r="F26" s="29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1"/>
        <v>20</v>
      </c>
      <c r="B27" s="289"/>
      <c r="C27" s="289"/>
      <c r="D27" s="289"/>
      <c r="E27" s="289"/>
      <c r="F27" s="289"/>
      <c r="G27" s="227"/>
      <c r="H27" s="227"/>
      <c r="I27" s="227"/>
      <c r="J27" s="227"/>
      <c r="K27" s="227"/>
      <c r="L27" s="227"/>
      <c r="M27" s="275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1"/>
        <v>21</v>
      </c>
      <c r="B28" s="290"/>
      <c r="C28" s="290"/>
      <c r="D28" s="290"/>
      <c r="E28" s="290"/>
      <c r="F28" s="29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4"/>
        <v>0</v>
      </c>
    </row>
    <row r="29" spans="1:23" s="2" customFormat="1" ht="20.100000000000001" customHeight="1">
      <c r="A29" s="42">
        <f t="shared" si="1"/>
        <v>22</v>
      </c>
      <c r="B29" s="289"/>
      <c r="C29" s="289"/>
      <c r="D29" s="289"/>
      <c r="E29" s="289"/>
      <c r="F29" s="289"/>
      <c r="G29" s="227"/>
      <c r="H29" s="227"/>
      <c r="I29" s="227"/>
      <c r="J29" s="227"/>
      <c r="K29" s="227"/>
      <c r="L29" s="227"/>
      <c r="M29" s="275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4"/>
        <v>0</v>
      </c>
    </row>
    <row r="30" spans="1:23" s="2" customFormat="1" ht="20.100000000000001" customHeight="1">
      <c r="A30" s="42">
        <f t="shared" si="1"/>
        <v>23</v>
      </c>
      <c r="B30" s="290"/>
      <c r="C30" s="290"/>
      <c r="D30" s="290"/>
      <c r="E30" s="290"/>
      <c r="F30" s="29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4"/>
        <v>0</v>
      </c>
    </row>
    <row r="31" spans="1:23" s="2" customFormat="1" ht="20.100000000000001" customHeight="1">
      <c r="A31" s="42">
        <f t="shared" si="1"/>
        <v>24</v>
      </c>
      <c r="B31" s="289"/>
      <c r="C31" s="289"/>
      <c r="D31" s="289"/>
      <c r="E31" s="289"/>
      <c r="F31" s="28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290"/>
      <c r="C32" s="290"/>
      <c r="D32" s="290"/>
      <c r="E32" s="290"/>
      <c r="F32" s="29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289"/>
      <c r="C33" s="289"/>
      <c r="D33" s="289"/>
      <c r="E33" s="289"/>
      <c r="F33" s="289"/>
      <c r="G33" s="227"/>
      <c r="H33" s="227"/>
      <c r="I33" s="227"/>
      <c r="J33" s="227"/>
      <c r="K33" s="227"/>
      <c r="L33" s="227"/>
      <c r="M33" s="275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290"/>
      <c r="C34" s="290"/>
      <c r="D34" s="290"/>
      <c r="E34" s="290"/>
      <c r="F34" s="29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289"/>
      <c r="C35" s="289"/>
      <c r="D35" s="289"/>
      <c r="E35" s="289"/>
      <c r="F35" s="289"/>
      <c r="G35" s="227"/>
      <c r="H35" s="227"/>
      <c r="I35" s="227"/>
      <c r="J35" s="227"/>
      <c r="K35" s="227"/>
      <c r="L35" s="227"/>
      <c r="M35" s="275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290"/>
      <c r="C36" s="290"/>
      <c r="D36" s="290"/>
      <c r="E36" s="290"/>
      <c r="F36" s="29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289"/>
      <c r="C37" s="289"/>
      <c r="D37" s="289"/>
      <c r="E37" s="289"/>
      <c r="F37" s="28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290"/>
      <c r="C38" s="290"/>
      <c r="D38" s="290"/>
      <c r="E38" s="290"/>
      <c r="F38" s="29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289"/>
      <c r="C39" s="289"/>
      <c r="D39" s="289"/>
      <c r="E39" s="289"/>
      <c r="F39" s="28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290"/>
      <c r="C40" s="290"/>
      <c r="D40" s="290"/>
      <c r="E40" s="290"/>
      <c r="F40" s="29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290"/>
      <c r="C41" s="290"/>
      <c r="D41" s="290"/>
      <c r="E41" s="290"/>
      <c r="F41" s="290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290"/>
      <c r="C42" s="290"/>
      <c r="D42" s="290"/>
      <c r="E42" s="290"/>
      <c r="F42" s="29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290"/>
      <c r="C43" s="290"/>
      <c r="D43" s="290"/>
      <c r="E43" s="290"/>
      <c r="F43" s="29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290"/>
      <c r="C44" s="290"/>
      <c r="D44" s="290"/>
      <c r="E44" s="290"/>
      <c r="F44" s="29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290"/>
      <c r="C45" s="290"/>
      <c r="D45" s="290"/>
      <c r="E45" s="290"/>
      <c r="F45" s="29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290"/>
      <c r="C46" s="290"/>
      <c r="D46" s="290"/>
      <c r="E46" s="290"/>
      <c r="F46" s="29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290"/>
      <c r="C47" s="290"/>
      <c r="D47" s="290"/>
      <c r="E47" s="290"/>
      <c r="F47" s="29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290"/>
      <c r="C48" s="290"/>
      <c r="D48" s="290"/>
      <c r="E48" s="290"/>
      <c r="F48" s="29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290"/>
      <c r="C49" s="290"/>
      <c r="D49" s="290"/>
      <c r="E49" s="290"/>
      <c r="F49" s="29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290"/>
      <c r="C50" s="290"/>
      <c r="D50" s="290"/>
      <c r="E50" s="290"/>
      <c r="F50" s="29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290"/>
      <c r="C51" s="290"/>
      <c r="D51" s="290"/>
      <c r="E51" s="290"/>
      <c r="F51" s="29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290"/>
      <c r="C52" s="290"/>
      <c r="D52" s="290"/>
      <c r="E52" s="290"/>
      <c r="F52" s="29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>
        <f t="shared" si="1"/>
        <v>46</v>
      </c>
      <c r="B53" s="289"/>
      <c r="C53" s="289"/>
      <c r="D53" s="289"/>
      <c r="E53" s="289"/>
      <c r="F53" s="289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5">SUM(G8:G53)</f>
        <v>363590.1</v>
      </c>
      <c r="H54" s="112">
        <f t="shared" si="5"/>
        <v>27814.642649999998</v>
      </c>
      <c r="I54" s="112">
        <f t="shared" si="5"/>
        <v>66427.911269999997</v>
      </c>
      <c r="J54" s="112">
        <f t="shared" si="5"/>
        <v>244</v>
      </c>
      <c r="K54" s="112">
        <f t="shared" si="5"/>
        <v>2060</v>
      </c>
      <c r="L54" s="112">
        <f t="shared" si="5"/>
        <v>700</v>
      </c>
      <c r="M54" s="112">
        <f t="shared" si="5"/>
        <v>2956</v>
      </c>
      <c r="N54" s="112">
        <f t="shared" si="5"/>
        <v>2352</v>
      </c>
      <c r="O54" s="112">
        <f t="shared" si="5"/>
        <v>0</v>
      </c>
      <c r="P54" s="112">
        <f t="shared" si="5"/>
        <v>0</v>
      </c>
      <c r="Q54" s="112">
        <f t="shared" si="0"/>
        <v>466144.65391999995</v>
      </c>
      <c r="R54" s="59">
        <f>SUM(R8:R53)</f>
        <v>1772</v>
      </c>
      <c r="S54" s="344"/>
      <c r="T54" s="329"/>
      <c r="U54" s="329"/>
      <c r="V54" s="44"/>
      <c r="W54" s="129">
        <f>SUM(W8:W53)</f>
        <v>464372.65391999995</v>
      </c>
    </row>
    <row r="55" spans="1:23" s="2" customFormat="1" ht="20.100000000000001" customHeight="1" thickBot="1">
      <c r="A55" s="38"/>
      <c r="B55" s="63" t="str">
        <f>+A3</f>
        <v>Category: Physicians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466144.65391999995</v>
      </c>
      <c r="R55" s="60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466144.65391999995</v>
      </c>
      <c r="R56" s="59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60">
        <f>+R54</f>
        <v>1772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Q56:Q57"/>
    <mergeCell ref="S56:U57"/>
    <mergeCell ref="S6:V7"/>
    <mergeCell ref="D6:D7"/>
    <mergeCell ref="G56:P57"/>
    <mergeCell ref="S54:U55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W95"/>
  <sheetViews>
    <sheetView topLeftCell="C25" zoomScale="75" zoomScaleNormal="75" workbookViewId="0">
      <selection activeCell="R8" sqref="R8:R13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24.140625" style="1" bestFit="1" customWidth="1"/>
    <col min="5" max="5" width="13.42578125" style="1" customWidth="1"/>
    <col min="6" max="6" width="12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53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408</v>
      </c>
      <c r="C8" s="306" t="s">
        <v>409</v>
      </c>
      <c r="D8" s="306" t="s">
        <v>410</v>
      </c>
      <c r="E8" s="306" t="s">
        <v>411</v>
      </c>
      <c r="F8" s="306" t="s">
        <v>237</v>
      </c>
      <c r="G8" s="275">
        <v>8576.9</v>
      </c>
      <c r="H8" s="275">
        <f>G8*0.0765</f>
        <v>656.13284999999996</v>
      </c>
      <c r="I8" s="275">
        <f>G8*0.1827</f>
        <v>1566.99963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4" si="0">SUM(G8:P8)</f>
        <v>12878.03248</v>
      </c>
      <c r="R8" s="277">
        <v>443</v>
      </c>
      <c r="S8" s="278"/>
      <c r="T8" s="278"/>
      <c r="U8" s="278"/>
      <c r="V8" s="278"/>
      <c r="W8" s="279">
        <f>+Q8-R8</f>
        <v>12435.03248</v>
      </c>
    </row>
    <row r="9" spans="1:23" ht="20.100000000000001" customHeight="1">
      <c r="A9" s="42">
        <f t="shared" ref="A9:A53" si="1">1+A8</f>
        <v>2</v>
      </c>
      <c r="B9" s="306" t="s">
        <v>412</v>
      </c>
      <c r="C9" s="306" t="s">
        <v>365</v>
      </c>
      <c r="D9" s="306" t="s">
        <v>410</v>
      </c>
      <c r="E9" s="306" t="s">
        <v>318</v>
      </c>
      <c r="F9" s="306" t="s">
        <v>237</v>
      </c>
      <c r="G9" s="275">
        <v>8192.5499999999993</v>
      </c>
      <c r="H9" s="275">
        <f t="shared" ref="H9:H12" si="2">G9*0.0765</f>
        <v>626.73007499999994</v>
      </c>
      <c r="I9" s="275">
        <f t="shared" ref="I9:I12" si="3">G9*0.1827</f>
        <v>1496.7788849999999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12394.058959999998</v>
      </c>
      <c r="R9" s="277">
        <v>443</v>
      </c>
      <c r="S9" s="278"/>
      <c r="T9" s="278"/>
      <c r="U9" s="278"/>
      <c r="V9" s="278"/>
      <c r="W9" s="279">
        <f t="shared" ref="W9:W53" si="4">+Q9-R9</f>
        <v>11951.058959999998</v>
      </c>
    </row>
    <row r="10" spans="1:23" ht="20.100000000000001" customHeight="1">
      <c r="A10" s="42">
        <f t="shared" si="1"/>
        <v>3</v>
      </c>
      <c r="B10" s="306" t="s">
        <v>242</v>
      </c>
      <c r="C10" s="306" t="s">
        <v>413</v>
      </c>
      <c r="D10" s="306" t="s">
        <v>410</v>
      </c>
      <c r="E10" s="306" t="s">
        <v>414</v>
      </c>
      <c r="F10" s="306" t="s">
        <v>237</v>
      </c>
      <c r="G10" s="275">
        <v>10192.299999999999</v>
      </c>
      <c r="H10" s="275">
        <f t="shared" si="2"/>
        <v>779.71094999999991</v>
      </c>
      <c r="I10" s="275">
        <f t="shared" si="3"/>
        <v>1862.13321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14912.14416</v>
      </c>
      <c r="R10" s="277">
        <v>443</v>
      </c>
      <c r="S10" s="278"/>
      <c r="T10" s="278"/>
      <c r="U10" s="278"/>
      <c r="V10" s="278"/>
      <c r="W10" s="279">
        <f t="shared" si="4"/>
        <v>14469.14416</v>
      </c>
    </row>
    <row r="11" spans="1:23" s="2" customFormat="1" ht="20.100000000000001" customHeight="1">
      <c r="A11" s="42">
        <f t="shared" si="1"/>
        <v>4</v>
      </c>
      <c r="B11" s="306" t="s">
        <v>415</v>
      </c>
      <c r="C11" s="306" t="s">
        <v>416</v>
      </c>
      <c r="D11" s="306" t="s">
        <v>410</v>
      </c>
      <c r="E11" s="306" t="s">
        <v>417</v>
      </c>
      <c r="F11" s="306" t="s">
        <v>237</v>
      </c>
      <c r="G11" s="227">
        <v>8076.9</v>
      </c>
      <c r="H11" s="275">
        <f t="shared" si="2"/>
        <v>617.88284999999996</v>
      </c>
      <c r="I11" s="275">
        <f t="shared" si="3"/>
        <v>1475.6496299999999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12248.432479999999</v>
      </c>
      <c r="R11" s="277">
        <v>443</v>
      </c>
      <c r="S11" s="282"/>
      <c r="T11" s="282"/>
      <c r="U11" s="282"/>
      <c r="V11" s="282"/>
      <c r="W11" s="279">
        <f t="shared" si="4"/>
        <v>11805.432479999999</v>
      </c>
    </row>
    <row r="12" spans="1:23" s="2" customFormat="1" ht="20.100000000000001" customHeight="1">
      <c r="A12" s="42">
        <f t="shared" si="1"/>
        <v>5</v>
      </c>
      <c r="B12" s="306" t="s">
        <v>418</v>
      </c>
      <c r="C12" s="306" t="s">
        <v>419</v>
      </c>
      <c r="D12" s="306" t="s">
        <v>410</v>
      </c>
      <c r="E12" s="306" t="s">
        <v>420</v>
      </c>
      <c r="F12" s="306" t="s">
        <v>237</v>
      </c>
      <c r="G12" s="275">
        <v>12369.34</v>
      </c>
      <c r="H12" s="275">
        <f t="shared" si="2"/>
        <v>946.25450999999998</v>
      </c>
      <c r="I12" s="275">
        <f t="shared" si="3"/>
        <v>2259.8784180000002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17653.472928000003</v>
      </c>
      <c r="R12" s="277">
        <v>443</v>
      </c>
      <c r="S12" s="282"/>
      <c r="T12" s="282"/>
      <c r="U12" s="282"/>
      <c r="V12" s="282"/>
      <c r="W12" s="279">
        <f t="shared" si="4"/>
        <v>17210.472928000003</v>
      </c>
    </row>
    <row r="13" spans="1:23" s="2" customFormat="1" ht="20.100000000000001" customHeight="1">
      <c r="A13" s="42">
        <f t="shared" si="1"/>
        <v>6</v>
      </c>
      <c r="B13" s="304"/>
      <c r="C13" s="304"/>
      <c r="D13" s="304"/>
      <c r="E13" s="304"/>
      <c r="F13" s="304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4"/>
        <v>0</v>
      </c>
    </row>
    <row r="14" spans="1:23" s="2" customFormat="1" ht="20.100000000000001" customHeight="1">
      <c r="A14" s="42">
        <f t="shared" si="1"/>
        <v>7</v>
      </c>
      <c r="B14" s="304"/>
      <c r="C14" s="304"/>
      <c r="D14" s="304"/>
      <c r="E14" s="304"/>
      <c r="F14" s="304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4"/>
        <v>0</v>
      </c>
    </row>
    <row r="15" spans="1:23" s="2" customFormat="1" ht="20.100000000000001" customHeight="1">
      <c r="A15" s="42">
        <f t="shared" si="1"/>
        <v>8</v>
      </c>
      <c r="B15" s="304"/>
      <c r="C15" s="304"/>
      <c r="D15" s="304"/>
      <c r="E15" s="304"/>
      <c r="F15" s="304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4"/>
        <v>0</v>
      </c>
    </row>
    <row r="16" spans="1:23" s="2" customFormat="1" ht="20.100000000000001" customHeight="1">
      <c r="A16" s="42">
        <f t="shared" si="1"/>
        <v>9</v>
      </c>
      <c r="B16" s="304"/>
      <c r="C16" s="304"/>
      <c r="D16" s="304"/>
      <c r="E16" s="304"/>
      <c r="F16" s="304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.100000000000001" customHeight="1">
      <c r="A17" s="42">
        <f t="shared" si="1"/>
        <v>10</v>
      </c>
      <c r="B17" s="304"/>
      <c r="C17" s="304"/>
      <c r="D17" s="304"/>
      <c r="E17" s="304"/>
      <c r="F17" s="304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.100000000000001" customHeight="1">
      <c r="A18" s="42">
        <f t="shared" si="1"/>
        <v>11</v>
      </c>
      <c r="B18" s="304"/>
      <c r="C18" s="304"/>
      <c r="D18" s="304"/>
      <c r="E18" s="304"/>
      <c r="F18" s="304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1"/>
        <v>12</v>
      </c>
      <c r="B19" s="303"/>
      <c r="C19" s="303"/>
      <c r="D19" s="303"/>
      <c r="E19" s="303"/>
      <c r="F19" s="303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1"/>
        <v>13</v>
      </c>
      <c r="B20" s="303"/>
      <c r="C20" s="303"/>
      <c r="D20" s="303"/>
      <c r="E20" s="303"/>
      <c r="F20" s="303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1"/>
        <v>14</v>
      </c>
      <c r="B21" s="303"/>
      <c r="C21" s="303"/>
      <c r="D21" s="303"/>
      <c r="E21" s="303"/>
      <c r="F21" s="303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1"/>
        <v>15</v>
      </c>
      <c r="B22" s="303"/>
      <c r="C22" s="303"/>
      <c r="D22" s="303"/>
      <c r="E22" s="303"/>
      <c r="F22" s="303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1"/>
        <v>16</v>
      </c>
      <c r="B23" s="303"/>
      <c r="C23" s="303"/>
      <c r="D23" s="303"/>
      <c r="E23" s="303"/>
      <c r="F23" s="30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1"/>
        <v>17</v>
      </c>
      <c r="B24" s="303"/>
      <c r="C24" s="303"/>
      <c r="D24" s="303"/>
      <c r="E24" s="303"/>
      <c r="F24" s="30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1"/>
        <v>18</v>
      </c>
      <c r="B25" s="303"/>
      <c r="C25" s="303"/>
      <c r="D25" s="303"/>
      <c r="E25" s="303"/>
      <c r="F25" s="30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1"/>
        <v>19</v>
      </c>
      <c r="B26" s="303"/>
      <c r="C26" s="303"/>
      <c r="D26" s="303"/>
      <c r="E26" s="303"/>
      <c r="F26" s="30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1"/>
        <v>20</v>
      </c>
      <c r="B27" s="303"/>
      <c r="C27" s="303"/>
      <c r="D27" s="303"/>
      <c r="E27" s="303"/>
      <c r="F27" s="30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1"/>
        <v>21</v>
      </c>
      <c r="B28" s="303"/>
      <c r="C28" s="303"/>
      <c r="D28" s="303"/>
      <c r="E28" s="303"/>
      <c r="F28" s="30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4"/>
        <v>0</v>
      </c>
    </row>
    <row r="29" spans="1:23" s="2" customFormat="1" ht="20.100000000000001" customHeight="1">
      <c r="A29" s="42">
        <f t="shared" si="1"/>
        <v>22</v>
      </c>
      <c r="B29" s="303"/>
      <c r="C29" s="303"/>
      <c r="D29" s="303"/>
      <c r="E29" s="303"/>
      <c r="F29" s="30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4"/>
        <v>0</v>
      </c>
    </row>
    <row r="30" spans="1:23" s="2" customFormat="1" ht="20.100000000000001" customHeight="1">
      <c r="A30" s="42">
        <f t="shared" si="1"/>
        <v>23</v>
      </c>
      <c r="B30" s="303"/>
      <c r="C30" s="303"/>
      <c r="D30" s="303"/>
      <c r="E30" s="303"/>
      <c r="F30" s="30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4"/>
        <v>0</v>
      </c>
    </row>
    <row r="31" spans="1:23" s="2" customFormat="1" ht="20.100000000000001" customHeight="1">
      <c r="A31" s="42">
        <f t="shared" si="1"/>
        <v>24</v>
      </c>
      <c r="B31" s="303"/>
      <c r="C31" s="303"/>
      <c r="D31" s="303"/>
      <c r="E31" s="303"/>
      <c r="F31" s="30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303"/>
      <c r="C32" s="303"/>
      <c r="D32" s="303"/>
      <c r="E32" s="303"/>
      <c r="F32" s="30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303"/>
      <c r="C33" s="303"/>
      <c r="D33" s="303"/>
      <c r="E33" s="303"/>
      <c r="F33" s="30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303"/>
      <c r="C34" s="303"/>
      <c r="D34" s="303"/>
      <c r="E34" s="303"/>
      <c r="F34" s="30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300"/>
      <c r="C35" s="300"/>
      <c r="D35" s="300"/>
      <c r="E35" s="300"/>
      <c r="F35" s="28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300"/>
      <c r="C36" s="300"/>
      <c r="D36" s="300"/>
      <c r="E36" s="300"/>
      <c r="F36" s="29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300"/>
      <c r="C37" s="300"/>
      <c r="D37" s="300"/>
      <c r="E37" s="300"/>
      <c r="F37" s="28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300"/>
      <c r="C38" s="300"/>
      <c r="D38" s="300"/>
      <c r="E38" s="300"/>
      <c r="F38" s="29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289"/>
      <c r="C39" s="289"/>
      <c r="D39" s="289"/>
      <c r="E39" s="289"/>
      <c r="F39" s="28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290"/>
      <c r="C40" s="290"/>
      <c r="D40" s="290"/>
      <c r="E40" s="290"/>
      <c r="F40" s="29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290"/>
      <c r="C41" s="290"/>
      <c r="D41" s="290"/>
      <c r="E41" s="290"/>
      <c r="F41" s="290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290"/>
      <c r="C42" s="290"/>
      <c r="D42" s="290"/>
      <c r="E42" s="290"/>
      <c r="F42" s="29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290"/>
      <c r="C43" s="290"/>
      <c r="D43" s="290"/>
      <c r="E43" s="290"/>
      <c r="F43" s="29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290"/>
      <c r="C44" s="290"/>
      <c r="D44" s="290"/>
      <c r="E44" s="290"/>
      <c r="F44" s="29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290"/>
      <c r="C45" s="290"/>
      <c r="D45" s="290"/>
      <c r="E45" s="290"/>
      <c r="F45" s="29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290"/>
      <c r="C46" s="290"/>
      <c r="D46" s="290"/>
      <c r="E46" s="290"/>
      <c r="F46" s="29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290"/>
      <c r="C47" s="290"/>
      <c r="D47" s="290"/>
      <c r="E47" s="290"/>
      <c r="F47" s="29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290"/>
      <c r="C48" s="290"/>
      <c r="D48" s="290"/>
      <c r="E48" s="290"/>
      <c r="F48" s="29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290"/>
      <c r="C49" s="290"/>
      <c r="D49" s="290"/>
      <c r="E49" s="290"/>
      <c r="F49" s="29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290"/>
      <c r="C50" s="290"/>
      <c r="D50" s="290"/>
      <c r="E50" s="290"/>
      <c r="F50" s="29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290"/>
      <c r="C51" s="290"/>
      <c r="D51" s="290"/>
      <c r="E51" s="290"/>
      <c r="F51" s="29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290"/>
      <c r="C52" s="290"/>
      <c r="D52" s="290"/>
      <c r="E52" s="290"/>
      <c r="F52" s="29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>
        <f t="shared" si="1"/>
        <v>46</v>
      </c>
      <c r="B53" s="289"/>
      <c r="C53" s="289"/>
      <c r="D53" s="289"/>
      <c r="E53" s="289"/>
      <c r="F53" s="289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5">SUM(G8:G53)</f>
        <v>47407.989999999991</v>
      </c>
      <c r="H54" s="112">
        <f t="shared" si="5"/>
        <v>3626.7112349999998</v>
      </c>
      <c r="I54" s="112">
        <f t="shared" si="5"/>
        <v>8661.4397730000001</v>
      </c>
      <c r="J54" s="112">
        <f t="shared" si="5"/>
        <v>305</v>
      </c>
      <c r="K54" s="112">
        <f t="shared" si="5"/>
        <v>2575</v>
      </c>
      <c r="L54" s="112">
        <f t="shared" si="5"/>
        <v>875</v>
      </c>
      <c r="M54" s="112">
        <f t="shared" si="5"/>
        <v>3695</v>
      </c>
      <c r="N54" s="112">
        <f t="shared" si="5"/>
        <v>2940</v>
      </c>
      <c r="O54" s="112">
        <f t="shared" si="5"/>
        <v>0</v>
      </c>
      <c r="P54" s="112">
        <f t="shared" si="5"/>
        <v>0</v>
      </c>
      <c r="Q54" s="112">
        <f t="shared" si="0"/>
        <v>70086.141007999991</v>
      </c>
      <c r="R54" s="48">
        <f>SUM(R8:R53)</f>
        <v>2215</v>
      </c>
      <c r="S54" s="344"/>
      <c r="T54" s="329"/>
      <c r="U54" s="329"/>
      <c r="V54" s="44"/>
      <c r="W54" s="129">
        <f>SUM(W8:W53)</f>
        <v>67871.141008000006</v>
      </c>
    </row>
    <row r="55" spans="1:23" s="2" customFormat="1" ht="20.100000000000001" customHeight="1" thickBot="1">
      <c r="A55" s="38"/>
      <c r="B55" s="63" t="str">
        <f>+A3</f>
        <v>Category: Program Specialist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70086.141008000006</v>
      </c>
      <c r="R55" s="46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70086.141008000006</v>
      </c>
      <c r="R56" s="48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46">
        <f>+R54</f>
        <v>2215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G56:P57"/>
    <mergeCell ref="C6:C7"/>
    <mergeCell ref="G6:G7"/>
    <mergeCell ref="S56:U57"/>
    <mergeCell ref="Q56:Q57"/>
    <mergeCell ref="S54:U55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scale="37" fitToHeight="3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W95"/>
  <sheetViews>
    <sheetView topLeftCell="A22" zoomScale="75" zoomScaleNormal="75" workbookViewId="0">
      <selection activeCell="W54" sqref="W54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4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60"/>
      <c r="S1" s="360"/>
      <c r="T1" s="360"/>
      <c r="U1" s="360"/>
      <c r="V1" s="360"/>
      <c r="W1" s="361"/>
    </row>
    <row r="2" spans="1:23" ht="20.25">
      <c r="A2" s="328" t="str">
        <f>+'COVER &amp; CERTIFICATION'!A4</f>
        <v>BOWEN CENTER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</row>
    <row r="3" spans="1:23" ht="20.25">
      <c r="A3" s="328" t="s">
        <v>54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30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30"/>
    </row>
    <row r="5" spans="1:23" ht="18" customHeight="1">
      <c r="A5" s="11"/>
      <c r="B5" s="346" t="s">
        <v>97</v>
      </c>
      <c r="C5" s="347"/>
      <c r="D5" s="347"/>
      <c r="E5" s="347"/>
      <c r="F5" s="347"/>
      <c r="G5" s="348"/>
      <c r="H5" s="349" t="s">
        <v>71</v>
      </c>
      <c r="I5" s="350"/>
      <c r="J5" s="350"/>
      <c r="K5" s="350"/>
      <c r="L5" s="350"/>
      <c r="M5" s="350"/>
      <c r="N5" s="350"/>
      <c r="O5" s="117" t="s">
        <v>72</v>
      </c>
      <c r="P5" s="115"/>
      <c r="Q5" s="47"/>
      <c r="R5" s="354" t="s">
        <v>75</v>
      </c>
      <c r="S5" s="355"/>
      <c r="T5" s="355"/>
      <c r="U5" s="355"/>
      <c r="V5" s="355"/>
      <c r="W5" s="132"/>
    </row>
    <row r="6" spans="1:23" ht="18" customHeight="1">
      <c r="A6" s="13"/>
      <c r="B6" s="334" t="s">
        <v>116</v>
      </c>
      <c r="C6" s="334" t="s">
        <v>117</v>
      </c>
      <c r="D6" s="334" t="s">
        <v>93</v>
      </c>
      <c r="E6" s="334" t="s">
        <v>96</v>
      </c>
      <c r="F6" s="334" t="s">
        <v>98</v>
      </c>
      <c r="G6" s="336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4" t="s">
        <v>73</v>
      </c>
      <c r="R6" s="341" t="s">
        <v>113</v>
      </c>
      <c r="S6" s="338" t="s">
        <v>120</v>
      </c>
      <c r="T6" s="339"/>
      <c r="U6" s="339"/>
      <c r="V6" s="339"/>
      <c r="W6" s="332" t="s">
        <v>119</v>
      </c>
    </row>
    <row r="7" spans="1:23" s="2" customFormat="1" ht="17.25" thickBot="1">
      <c r="A7" s="40"/>
      <c r="B7" s="335"/>
      <c r="C7" s="335"/>
      <c r="D7" s="335"/>
      <c r="E7" s="335"/>
      <c r="F7" s="335"/>
      <c r="G7" s="337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3"/>
      <c r="R7" s="342"/>
      <c r="S7" s="340"/>
      <c r="T7" s="339"/>
      <c r="U7" s="339"/>
      <c r="V7" s="339"/>
      <c r="W7" s="333"/>
    </row>
    <row r="8" spans="1:23" ht="20.100000000000001" customHeight="1">
      <c r="A8" s="39">
        <v>1</v>
      </c>
      <c r="B8" s="306" t="s">
        <v>421</v>
      </c>
      <c r="C8" s="306" t="s">
        <v>422</v>
      </c>
      <c r="D8" s="306" t="s">
        <v>423</v>
      </c>
      <c r="E8" s="306" t="s">
        <v>424</v>
      </c>
      <c r="F8" s="306" t="s">
        <v>288</v>
      </c>
      <c r="G8" s="275">
        <v>4615.41</v>
      </c>
      <c r="H8" s="275">
        <f>G8*0.0765</f>
        <v>353.07886500000001</v>
      </c>
      <c r="I8" s="275">
        <f>G8*0.1827</f>
        <v>843.23540700000001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4" si="0">SUM(G8:P8)</f>
        <v>7889.7242720000004</v>
      </c>
      <c r="R8" s="277">
        <v>443</v>
      </c>
      <c r="S8" s="278"/>
      <c r="T8" s="278"/>
      <c r="U8" s="278"/>
      <c r="V8" s="278"/>
      <c r="W8" s="279">
        <f>+Q8-R8</f>
        <v>7446.7242720000004</v>
      </c>
    </row>
    <row r="9" spans="1:23" ht="20.100000000000001" customHeight="1">
      <c r="A9" s="42">
        <f t="shared" ref="A9:A53" si="1">1+A8</f>
        <v>2</v>
      </c>
      <c r="B9" s="306" t="s">
        <v>425</v>
      </c>
      <c r="C9" s="306" t="s">
        <v>426</v>
      </c>
      <c r="D9" s="306" t="s">
        <v>423</v>
      </c>
      <c r="E9" s="306" t="s">
        <v>427</v>
      </c>
      <c r="F9" s="306" t="s">
        <v>237</v>
      </c>
      <c r="G9" s="275">
        <v>8027.89</v>
      </c>
      <c r="H9" s="275">
        <f t="shared" ref="H9:H17" si="2">G9*0.0765</f>
        <v>614.13358500000004</v>
      </c>
      <c r="I9" s="275">
        <f t="shared" ref="I9:I17" si="3">G9*0.1827</f>
        <v>1466.6955030000001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12186.719088000002</v>
      </c>
      <c r="R9" s="277">
        <v>443</v>
      </c>
      <c r="S9" s="278"/>
      <c r="T9" s="278"/>
      <c r="U9" s="278"/>
      <c r="V9" s="278"/>
      <c r="W9" s="279">
        <f t="shared" ref="W9:W53" si="4">+Q9-R9</f>
        <v>11743.719088000002</v>
      </c>
    </row>
    <row r="10" spans="1:23" ht="20.100000000000001" customHeight="1">
      <c r="A10" s="42">
        <f t="shared" si="1"/>
        <v>3</v>
      </c>
      <c r="B10" s="306" t="s">
        <v>428</v>
      </c>
      <c r="C10" s="306" t="s">
        <v>429</v>
      </c>
      <c r="D10" s="306" t="s">
        <v>423</v>
      </c>
      <c r="E10" s="306" t="s">
        <v>430</v>
      </c>
      <c r="F10" s="306" t="s">
        <v>281</v>
      </c>
      <c r="G10" s="275">
        <v>6321.64</v>
      </c>
      <c r="H10" s="275">
        <f t="shared" si="2"/>
        <v>483.60545999999999</v>
      </c>
      <c r="I10" s="275">
        <f t="shared" si="3"/>
        <v>1154.963628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10038.209088</v>
      </c>
      <c r="R10" s="277">
        <v>443</v>
      </c>
      <c r="S10" s="278"/>
      <c r="T10" s="278"/>
      <c r="U10" s="278"/>
      <c r="V10" s="278"/>
      <c r="W10" s="279">
        <f t="shared" si="4"/>
        <v>9595.2090879999996</v>
      </c>
    </row>
    <row r="11" spans="1:23" s="2" customFormat="1" ht="20.100000000000001" customHeight="1">
      <c r="A11" s="42">
        <f t="shared" si="1"/>
        <v>4</v>
      </c>
      <c r="B11" s="306" t="s">
        <v>431</v>
      </c>
      <c r="C11" s="306" t="s">
        <v>323</v>
      </c>
      <c r="D11" s="306" t="s">
        <v>423</v>
      </c>
      <c r="E11" s="306" t="s">
        <v>432</v>
      </c>
      <c r="F11" s="306" t="s">
        <v>237</v>
      </c>
      <c r="G11" s="227">
        <v>4615.42</v>
      </c>
      <c r="H11" s="275">
        <f t="shared" si="2"/>
        <v>353.07963000000001</v>
      </c>
      <c r="I11" s="275">
        <f t="shared" si="3"/>
        <v>843.23723400000006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7889.7368640000004</v>
      </c>
      <c r="R11" s="277">
        <v>443</v>
      </c>
      <c r="S11" s="282"/>
      <c r="T11" s="282"/>
      <c r="U11" s="282"/>
      <c r="V11" s="282"/>
      <c r="W11" s="279">
        <f t="shared" si="4"/>
        <v>7446.7368640000004</v>
      </c>
    </row>
    <row r="12" spans="1:23" s="2" customFormat="1" ht="20.100000000000001" customHeight="1">
      <c r="A12" s="42">
        <f t="shared" si="1"/>
        <v>5</v>
      </c>
      <c r="B12" s="306" t="s">
        <v>433</v>
      </c>
      <c r="C12" s="306" t="s">
        <v>434</v>
      </c>
      <c r="D12" s="306" t="s">
        <v>423</v>
      </c>
      <c r="E12" s="306" t="s">
        <v>435</v>
      </c>
      <c r="F12" s="306" t="s">
        <v>327</v>
      </c>
      <c r="G12" s="275">
        <v>15330.76</v>
      </c>
      <c r="H12" s="275">
        <f t="shared" si="2"/>
        <v>1172.80314</v>
      </c>
      <c r="I12" s="275">
        <f t="shared" si="3"/>
        <v>2800.9298520000002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21382.492992</v>
      </c>
      <c r="R12" s="277">
        <v>443</v>
      </c>
      <c r="S12" s="282"/>
      <c r="T12" s="282"/>
      <c r="U12" s="282"/>
      <c r="V12" s="282"/>
      <c r="W12" s="279">
        <f t="shared" si="4"/>
        <v>20939.492992</v>
      </c>
    </row>
    <row r="13" spans="1:23" s="2" customFormat="1" ht="20.100000000000001" customHeight="1">
      <c r="A13" s="42">
        <f t="shared" si="1"/>
        <v>6</v>
      </c>
      <c r="B13" s="306" t="s">
        <v>436</v>
      </c>
      <c r="C13" s="306" t="s">
        <v>437</v>
      </c>
      <c r="D13" s="306" t="s">
        <v>423</v>
      </c>
      <c r="E13" s="306" t="s">
        <v>438</v>
      </c>
      <c r="F13" s="306" t="s">
        <v>288</v>
      </c>
      <c r="G13" s="227">
        <v>15330.76</v>
      </c>
      <c r="H13" s="275">
        <f t="shared" si="2"/>
        <v>1172.80314</v>
      </c>
      <c r="I13" s="275">
        <f t="shared" si="3"/>
        <v>2800.9298520000002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21382.492992</v>
      </c>
      <c r="R13" s="277">
        <v>443</v>
      </c>
      <c r="S13" s="282"/>
      <c r="T13" s="282"/>
      <c r="U13" s="282"/>
      <c r="V13" s="282"/>
      <c r="W13" s="279">
        <f t="shared" si="4"/>
        <v>20939.492992</v>
      </c>
    </row>
    <row r="14" spans="1:23" s="2" customFormat="1" ht="20.100000000000001" customHeight="1">
      <c r="A14" s="42">
        <f t="shared" si="1"/>
        <v>7</v>
      </c>
      <c r="B14" s="306" t="s">
        <v>439</v>
      </c>
      <c r="C14" s="306" t="s">
        <v>440</v>
      </c>
      <c r="D14" s="306" t="s">
        <v>423</v>
      </c>
      <c r="E14" s="306" t="s">
        <v>441</v>
      </c>
      <c r="F14" s="306" t="s">
        <v>237</v>
      </c>
      <c r="G14" s="275">
        <v>17307.72</v>
      </c>
      <c r="H14" s="275">
        <f t="shared" si="2"/>
        <v>1324.0405800000001</v>
      </c>
      <c r="I14" s="275">
        <f t="shared" si="3"/>
        <v>3162.1204440000001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0"/>
        <v>23871.881024000002</v>
      </c>
      <c r="R14" s="277">
        <v>443</v>
      </c>
      <c r="S14" s="282"/>
      <c r="T14" s="282"/>
      <c r="U14" s="282"/>
      <c r="V14" s="282"/>
      <c r="W14" s="279">
        <f t="shared" si="4"/>
        <v>23428.881024000002</v>
      </c>
    </row>
    <row r="15" spans="1:23" s="2" customFormat="1" ht="20.100000000000001" customHeight="1">
      <c r="A15" s="42">
        <f t="shared" si="1"/>
        <v>8</v>
      </c>
      <c r="B15" s="306" t="s">
        <v>442</v>
      </c>
      <c r="C15" s="306" t="s">
        <v>443</v>
      </c>
      <c r="D15" s="306" t="s">
        <v>423</v>
      </c>
      <c r="E15" s="306" t="s">
        <v>444</v>
      </c>
      <c r="F15" s="306" t="s">
        <v>288</v>
      </c>
      <c r="G15" s="227">
        <v>16123.1</v>
      </c>
      <c r="H15" s="275">
        <f t="shared" si="2"/>
        <v>1233.41715</v>
      </c>
      <c r="I15" s="275">
        <f t="shared" si="3"/>
        <v>2945.6903700000003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27"/>
      <c r="P15" s="227"/>
      <c r="Q15" s="276">
        <f t="shared" si="0"/>
        <v>22380.20752</v>
      </c>
      <c r="R15" s="277">
        <v>443</v>
      </c>
      <c r="S15" s="282"/>
      <c r="T15" s="282"/>
      <c r="U15" s="282"/>
      <c r="V15" s="282"/>
      <c r="W15" s="279">
        <f t="shared" si="4"/>
        <v>21937.20752</v>
      </c>
    </row>
    <row r="16" spans="1:23" s="2" customFormat="1" ht="20.100000000000001" customHeight="1">
      <c r="A16" s="42">
        <f t="shared" si="1"/>
        <v>9</v>
      </c>
      <c r="B16" s="306" t="s">
        <v>445</v>
      </c>
      <c r="C16" s="306" t="s">
        <v>422</v>
      </c>
      <c r="D16" s="306" t="s">
        <v>423</v>
      </c>
      <c r="E16" s="306" t="s">
        <v>446</v>
      </c>
      <c r="F16" s="306" t="s">
        <v>292</v>
      </c>
      <c r="G16" s="275">
        <v>5720.93</v>
      </c>
      <c r="H16" s="275">
        <f t="shared" si="2"/>
        <v>437.65114500000004</v>
      </c>
      <c r="I16" s="275">
        <f t="shared" si="3"/>
        <v>1045.2139110000001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0"/>
        <v>9281.795055999999</v>
      </c>
      <c r="R16" s="277">
        <v>443</v>
      </c>
      <c r="S16" s="282"/>
      <c r="T16" s="282"/>
      <c r="U16" s="282"/>
      <c r="V16" s="282"/>
      <c r="W16" s="279">
        <f t="shared" si="4"/>
        <v>8838.795055999999</v>
      </c>
    </row>
    <row r="17" spans="1:23" s="2" customFormat="1" ht="20.100000000000001" customHeight="1">
      <c r="A17" s="42">
        <f t="shared" si="1"/>
        <v>10</v>
      </c>
      <c r="B17" s="306" t="s">
        <v>447</v>
      </c>
      <c r="C17" s="306" t="s">
        <v>448</v>
      </c>
      <c r="D17" s="306" t="s">
        <v>423</v>
      </c>
      <c r="E17" s="306" t="s">
        <v>449</v>
      </c>
      <c r="F17" s="306" t="s">
        <v>237</v>
      </c>
      <c r="G17" s="227">
        <v>15050</v>
      </c>
      <c r="H17" s="275">
        <f t="shared" si="2"/>
        <v>1151.325</v>
      </c>
      <c r="I17" s="275">
        <f t="shared" si="3"/>
        <v>2749.6350000000002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27"/>
      <c r="P17" s="227"/>
      <c r="Q17" s="276">
        <f t="shared" si="0"/>
        <v>21028.959999999999</v>
      </c>
      <c r="R17" s="277">
        <v>443</v>
      </c>
      <c r="S17" s="282"/>
      <c r="T17" s="282"/>
      <c r="U17" s="282"/>
      <c r="V17" s="282"/>
      <c r="W17" s="279">
        <f t="shared" si="4"/>
        <v>20585.96</v>
      </c>
    </row>
    <row r="18" spans="1:23" s="2" customFormat="1" ht="20.100000000000001" customHeight="1">
      <c r="A18" s="42">
        <f t="shared" si="1"/>
        <v>11</v>
      </c>
      <c r="B18" s="290"/>
      <c r="C18" s="290"/>
      <c r="D18" s="290"/>
      <c r="E18" s="290"/>
      <c r="F18" s="29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1"/>
        <v>12</v>
      </c>
      <c r="B19" s="289"/>
      <c r="C19" s="289"/>
      <c r="D19" s="289"/>
      <c r="E19" s="289"/>
      <c r="F19" s="289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1"/>
        <v>13</v>
      </c>
      <c r="B20" s="290"/>
      <c r="C20" s="290"/>
      <c r="D20" s="290"/>
      <c r="E20" s="290"/>
      <c r="F20" s="290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1"/>
        <v>14</v>
      </c>
      <c r="B21" s="289"/>
      <c r="C21" s="289"/>
      <c r="D21" s="289"/>
      <c r="E21" s="289"/>
      <c r="F21" s="289"/>
      <c r="G21" s="227"/>
      <c r="H21" s="227"/>
      <c r="I21" s="227" t="s">
        <v>15</v>
      </c>
      <c r="J21" s="227"/>
      <c r="K21" s="291"/>
      <c r="L21" s="291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1"/>
        <v>15</v>
      </c>
      <c r="B22" s="290"/>
      <c r="C22" s="290"/>
      <c r="D22" s="290"/>
      <c r="E22" s="290"/>
      <c r="F22" s="29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1"/>
        <v>16</v>
      </c>
      <c r="B23" s="289"/>
      <c r="C23" s="289"/>
      <c r="D23" s="289"/>
      <c r="E23" s="289"/>
      <c r="F23" s="28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1"/>
        <v>17</v>
      </c>
      <c r="B24" s="290"/>
      <c r="C24" s="290"/>
      <c r="D24" s="290"/>
      <c r="E24" s="290"/>
      <c r="F24" s="29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1"/>
        <v>18</v>
      </c>
      <c r="B25" s="289"/>
      <c r="C25" s="289"/>
      <c r="D25" s="289"/>
      <c r="E25" s="289"/>
      <c r="F25" s="28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1"/>
        <v>19</v>
      </c>
      <c r="B26" s="290"/>
      <c r="C26" s="290"/>
      <c r="D26" s="290"/>
      <c r="E26" s="290"/>
      <c r="F26" s="29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1"/>
        <v>20</v>
      </c>
      <c r="B27" s="289"/>
      <c r="C27" s="289"/>
      <c r="D27" s="289"/>
      <c r="E27" s="289"/>
      <c r="F27" s="28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1"/>
        <v>21</v>
      </c>
      <c r="B28" s="290"/>
      <c r="C28" s="290"/>
      <c r="D28" s="290"/>
      <c r="E28" s="290"/>
      <c r="F28" s="29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4"/>
        <v>0</v>
      </c>
    </row>
    <row r="29" spans="1:23" s="2" customFormat="1" ht="20.100000000000001" customHeight="1">
      <c r="A29" s="42">
        <f t="shared" si="1"/>
        <v>22</v>
      </c>
      <c r="B29" s="289"/>
      <c r="C29" s="289"/>
      <c r="D29" s="289"/>
      <c r="E29" s="289"/>
      <c r="F29" s="28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4"/>
        <v>0</v>
      </c>
    </row>
    <row r="30" spans="1:23" s="2" customFormat="1" ht="20.100000000000001" customHeight="1">
      <c r="A30" s="42">
        <f t="shared" si="1"/>
        <v>23</v>
      </c>
      <c r="B30" s="290"/>
      <c r="C30" s="290"/>
      <c r="D30" s="290"/>
      <c r="E30" s="290"/>
      <c r="F30" s="29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4"/>
        <v>0</v>
      </c>
    </row>
    <row r="31" spans="1:23" s="2" customFormat="1" ht="20.100000000000001" customHeight="1">
      <c r="A31" s="42">
        <f t="shared" si="1"/>
        <v>24</v>
      </c>
      <c r="B31" s="289"/>
      <c r="C31" s="289"/>
      <c r="D31" s="289"/>
      <c r="E31" s="289"/>
      <c r="F31" s="28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290"/>
      <c r="C32" s="290"/>
      <c r="D32" s="290"/>
      <c r="E32" s="290"/>
      <c r="F32" s="29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289"/>
      <c r="C33" s="289"/>
      <c r="D33" s="289"/>
      <c r="E33" s="289"/>
      <c r="F33" s="28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290"/>
      <c r="C34" s="290"/>
      <c r="D34" s="290"/>
      <c r="E34" s="290"/>
      <c r="F34" s="29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289"/>
      <c r="C35" s="289"/>
      <c r="D35" s="289"/>
      <c r="E35" s="289"/>
      <c r="F35" s="28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290"/>
      <c r="C36" s="290"/>
      <c r="D36" s="290"/>
      <c r="E36" s="290"/>
      <c r="F36" s="29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289"/>
      <c r="C37" s="289"/>
      <c r="D37" s="289"/>
      <c r="E37" s="289"/>
      <c r="F37" s="28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290"/>
      <c r="C38" s="290"/>
      <c r="D38" s="290"/>
      <c r="E38" s="290"/>
      <c r="F38" s="29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289"/>
      <c r="C39" s="289"/>
      <c r="D39" s="289"/>
      <c r="E39" s="289"/>
      <c r="F39" s="28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290"/>
      <c r="C40" s="290"/>
      <c r="D40" s="290"/>
      <c r="E40" s="290"/>
      <c r="F40" s="29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290"/>
      <c r="C41" s="290"/>
      <c r="D41" s="290"/>
      <c r="E41" s="290"/>
      <c r="F41" s="290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290"/>
      <c r="C42" s="290"/>
      <c r="D42" s="290"/>
      <c r="E42" s="290"/>
      <c r="F42" s="29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290"/>
      <c r="C43" s="290"/>
      <c r="D43" s="290"/>
      <c r="E43" s="290"/>
      <c r="F43" s="29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290"/>
      <c r="C44" s="290"/>
      <c r="D44" s="290"/>
      <c r="E44" s="290"/>
      <c r="F44" s="29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290"/>
      <c r="C45" s="290"/>
      <c r="D45" s="290"/>
      <c r="E45" s="290"/>
      <c r="F45" s="29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290"/>
      <c r="C46" s="290"/>
      <c r="D46" s="290"/>
      <c r="E46" s="290"/>
      <c r="F46" s="29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290"/>
      <c r="C47" s="290"/>
      <c r="D47" s="290"/>
      <c r="E47" s="290"/>
      <c r="F47" s="29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290"/>
      <c r="C48" s="290"/>
      <c r="D48" s="290"/>
      <c r="E48" s="290"/>
      <c r="F48" s="29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290"/>
      <c r="C49" s="290"/>
      <c r="D49" s="290"/>
      <c r="E49" s="290"/>
      <c r="F49" s="29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290"/>
      <c r="C50" s="290"/>
      <c r="D50" s="290"/>
      <c r="E50" s="290"/>
      <c r="F50" s="29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290"/>
      <c r="C51" s="290"/>
      <c r="D51" s="290"/>
      <c r="E51" s="290"/>
      <c r="F51" s="29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290"/>
      <c r="C52" s="290"/>
      <c r="D52" s="290"/>
      <c r="E52" s="290"/>
      <c r="F52" s="29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>
        <f t="shared" si="1"/>
        <v>46</v>
      </c>
      <c r="B53" s="289"/>
      <c r="C53" s="289"/>
      <c r="D53" s="289"/>
      <c r="E53" s="289"/>
      <c r="F53" s="289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5">SUM(G8:G53)</f>
        <v>108443.63</v>
      </c>
      <c r="H54" s="112">
        <f t="shared" si="5"/>
        <v>8295.9376950000005</v>
      </c>
      <c r="I54" s="112">
        <f t="shared" si="5"/>
        <v>19812.651201000001</v>
      </c>
      <c r="J54" s="112">
        <f t="shared" si="5"/>
        <v>610</v>
      </c>
      <c r="K54" s="112">
        <f t="shared" si="5"/>
        <v>5150</v>
      </c>
      <c r="L54" s="112">
        <f t="shared" si="5"/>
        <v>1750</v>
      </c>
      <c r="M54" s="112">
        <f t="shared" si="5"/>
        <v>7390</v>
      </c>
      <c r="N54" s="112">
        <f t="shared" si="5"/>
        <v>5880</v>
      </c>
      <c r="O54" s="112">
        <f t="shared" si="5"/>
        <v>0</v>
      </c>
      <c r="P54" s="112">
        <f t="shared" si="5"/>
        <v>0</v>
      </c>
      <c r="Q54" s="112">
        <f t="shared" si="0"/>
        <v>157332.21889600001</v>
      </c>
      <c r="R54" s="48">
        <f>SUM(R8:R53)</f>
        <v>4430</v>
      </c>
      <c r="S54" s="344"/>
      <c r="T54" s="329"/>
      <c r="U54" s="329"/>
      <c r="V54" s="44"/>
      <c r="W54" s="129">
        <f>SUM(W8:W53)</f>
        <v>152902.21889599998</v>
      </c>
    </row>
    <row r="55" spans="1:23" s="2" customFormat="1" ht="20.100000000000001" customHeight="1" thickBot="1">
      <c r="A55" s="38"/>
      <c r="B55" s="63" t="str">
        <f>+A3</f>
        <v>Category: Psychologist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157332.21889599998</v>
      </c>
      <c r="R55" s="60"/>
      <c r="S55" s="345"/>
      <c r="T55" s="345"/>
      <c r="U55" s="345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51" t="s">
        <v>74</v>
      </c>
      <c r="H56" s="352"/>
      <c r="I56" s="352"/>
      <c r="J56" s="352"/>
      <c r="K56" s="352"/>
      <c r="L56" s="352"/>
      <c r="M56" s="352"/>
      <c r="N56" s="352"/>
      <c r="O56" s="352"/>
      <c r="P56" s="329"/>
      <c r="Q56" s="356">
        <f>+Q55</f>
        <v>157332.21889599998</v>
      </c>
      <c r="R56" s="48"/>
      <c r="S56" s="344"/>
      <c r="T56" s="329"/>
      <c r="U56" s="329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53"/>
      <c r="H57" s="353"/>
      <c r="I57" s="353"/>
      <c r="J57" s="353"/>
      <c r="K57" s="353"/>
      <c r="L57" s="353"/>
      <c r="M57" s="353"/>
      <c r="N57" s="353"/>
      <c r="O57" s="353"/>
      <c r="P57" s="345"/>
      <c r="Q57" s="357"/>
      <c r="R57" s="60">
        <f>+R54</f>
        <v>4430</v>
      </c>
      <c r="S57" s="345"/>
      <c r="T57" s="345"/>
      <c r="U57" s="345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Q56:Q57"/>
    <mergeCell ref="S56:U57"/>
    <mergeCell ref="S6:V7"/>
    <mergeCell ref="D6:D7"/>
    <mergeCell ref="G56:P57"/>
    <mergeCell ref="S54:U55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W94"/>
  <sheetViews>
    <sheetView topLeftCell="B27" zoomScale="75" zoomScaleNormal="75" workbookViewId="0">
      <selection activeCell="W53" sqref="W53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8.140625" style="1" bestFit="1" customWidth="1"/>
    <col min="5" max="5" width="13.42578125" style="1" customWidth="1"/>
    <col min="6" max="6" width="13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8" t="s">
        <v>88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4"/>
    </row>
    <row r="2" spans="1:23" ht="20.25">
      <c r="A2" s="328" t="str">
        <f>+'COVER &amp; CERTIFICATION'!A4</f>
        <v>BOWEN CENTER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6"/>
    </row>
    <row r="3" spans="1:23" ht="20.25">
      <c r="A3" s="328" t="s">
        <v>55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6"/>
    </row>
    <row r="4" spans="1:23" ht="21" thickBot="1">
      <c r="A4" s="331" t="str">
        <f>"For the Quarter Ending "&amp;TEXT('COVER &amp; CERTIFICATION'!E10,"MMMM DD, YYYY")</f>
        <v>For the Quarter Ending March 31, 2017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8"/>
    </row>
    <row r="5" spans="1:23" ht="18" customHeight="1">
      <c r="A5" s="11"/>
      <c r="B5" s="346" t="s">
        <v>97</v>
      </c>
      <c r="C5" s="347"/>
      <c r="D5" s="347"/>
      <c r="E5" s="347"/>
      <c r="F5" s="347"/>
      <c r="G5" s="362"/>
      <c r="H5" s="349" t="s">
        <v>71</v>
      </c>
      <c r="I5" s="371"/>
      <c r="J5" s="371"/>
      <c r="K5" s="371"/>
      <c r="L5" s="371"/>
      <c r="M5" s="371"/>
      <c r="N5" s="372"/>
      <c r="O5" s="117" t="s">
        <v>72</v>
      </c>
      <c r="P5" s="115"/>
      <c r="Q5" s="47"/>
      <c r="R5" s="354" t="s">
        <v>75</v>
      </c>
      <c r="S5" s="373"/>
      <c r="T5" s="373"/>
      <c r="U5" s="373"/>
      <c r="V5" s="374"/>
      <c r="W5" s="132"/>
    </row>
    <row r="6" spans="1:23" ht="18" customHeight="1">
      <c r="A6" s="13"/>
      <c r="B6" s="369" t="s">
        <v>116</v>
      </c>
      <c r="C6" s="369" t="s">
        <v>117</v>
      </c>
      <c r="D6" s="369" t="s">
        <v>93</v>
      </c>
      <c r="E6" s="369" t="s">
        <v>96</v>
      </c>
      <c r="F6" s="334" t="s">
        <v>98</v>
      </c>
      <c r="G6" s="379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69" t="s">
        <v>73</v>
      </c>
      <c r="R6" s="341" t="s">
        <v>113</v>
      </c>
      <c r="S6" s="338" t="s">
        <v>120</v>
      </c>
      <c r="T6" s="338"/>
      <c r="U6" s="338"/>
      <c r="V6" s="384"/>
      <c r="W6" s="332" t="s">
        <v>119</v>
      </c>
    </row>
    <row r="7" spans="1:23" s="2" customFormat="1" ht="17.25" thickBot="1">
      <c r="A7" s="40"/>
      <c r="B7" s="370"/>
      <c r="C7" s="370"/>
      <c r="D7" s="370"/>
      <c r="E7" s="370"/>
      <c r="F7" s="375"/>
      <c r="G7" s="380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70"/>
      <c r="R7" s="376"/>
      <c r="S7" s="338"/>
      <c r="T7" s="338"/>
      <c r="U7" s="338"/>
      <c r="V7" s="384"/>
      <c r="W7" s="377"/>
    </row>
    <row r="8" spans="1:23" ht="20.100000000000001" customHeight="1">
      <c r="A8" s="39">
        <v>1</v>
      </c>
      <c r="B8" s="306" t="s">
        <v>450</v>
      </c>
      <c r="C8" s="306" t="s">
        <v>451</v>
      </c>
      <c r="D8" s="306" t="s">
        <v>452</v>
      </c>
      <c r="E8" s="306" t="s">
        <v>453</v>
      </c>
      <c r="F8" s="306" t="s">
        <v>327</v>
      </c>
      <c r="G8" s="275">
        <v>6243.25</v>
      </c>
      <c r="H8" s="275">
        <f>G8*0.0765</f>
        <v>477.60862500000002</v>
      </c>
      <c r="I8" s="275">
        <f>G8*0.1827</f>
        <v>1140.6417750000001</v>
      </c>
      <c r="J8" s="275">
        <v>61</v>
      </c>
      <c r="K8" s="275">
        <v>515</v>
      </c>
      <c r="L8" s="275">
        <v>175</v>
      </c>
      <c r="M8" s="275">
        <v>739</v>
      </c>
      <c r="N8" s="275">
        <v>588</v>
      </c>
      <c r="O8" s="275"/>
      <c r="P8" s="275"/>
      <c r="Q8" s="276">
        <f t="shared" ref="Q8:Q53" si="0">SUM(G8:P8)</f>
        <v>9939.5004000000008</v>
      </c>
      <c r="R8" s="277">
        <v>443</v>
      </c>
      <c r="S8" s="278"/>
      <c r="T8" s="278"/>
      <c r="U8" s="278"/>
      <c r="V8" s="278"/>
      <c r="W8" s="279">
        <f>+Q8-R8</f>
        <v>9496.5004000000008</v>
      </c>
    </row>
    <row r="9" spans="1:23" ht="20.100000000000001" customHeight="1">
      <c r="A9" s="42">
        <f t="shared" ref="A9:A52" si="1">1+A8</f>
        <v>2</v>
      </c>
      <c r="B9" s="306" t="s">
        <v>454</v>
      </c>
      <c r="C9" s="306" t="s">
        <v>455</v>
      </c>
      <c r="D9" s="306" t="s">
        <v>452</v>
      </c>
      <c r="E9" s="306" t="s">
        <v>456</v>
      </c>
      <c r="F9" s="306" t="s">
        <v>268</v>
      </c>
      <c r="G9" s="275">
        <v>8307.7199999999993</v>
      </c>
      <c r="H9" s="275">
        <f t="shared" ref="H9:H45" si="2">G9*0.0765</f>
        <v>635.54057999999998</v>
      </c>
      <c r="I9" s="275">
        <f t="shared" ref="I9:I45" si="3">G9*0.1827</f>
        <v>1517.820444</v>
      </c>
      <c r="J9" s="275">
        <v>61</v>
      </c>
      <c r="K9" s="275">
        <v>515</v>
      </c>
      <c r="L9" s="275">
        <v>175</v>
      </c>
      <c r="M9" s="275">
        <v>739</v>
      </c>
      <c r="N9" s="275">
        <v>588</v>
      </c>
      <c r="O9" s="275"/>
      <c r="P9" s="275"/>
      <c r="Q9" s="276">
        <f t="shared" si="0"/>
        <v>12539.081023999999</v>
      </c>
      <c r="R9" s="277">
        <v>443</v>
      </c>
      <c r="S9" s="278"/>
      <c r="T9" s="278"/>
      <c r="U9" s="278"/>
      <c r="V9" s="278"/>
      <c r="W9" s="279">
        <f t="shared" ref="W9:W52" si="4">+Q9-R9</f>
        <v>12096.081023999999</v>
      </c>
    </row>
    <row r="10" spans="1:23" ht="20.100000000000001" customHeight="1">
      <c r="A10" s="42">
        <f t="shared" si="1"/>
        <v>3</v>
      </c>
      <c r="B10" s="306" t="s">
        <v>457</v>
      </c>
      <c r="C10" s="306" t="s">
        <v>458</v>
      </c>
      <c r="D10" s="306" t="s">
        <v>452</v>
      </c>
      <c r="E10" s="306" t="s">
        <v>459</v>
      </c>
      <c r="F10" s="306" t="s">
        <v>264</v>
      </c>
      <c r="G10" s="275">
        <v>5894.62</v>
      </c>
      <c r="H10" s="275">
        <f t="shared" si="2"/>
        <v>450.93842999999998</v>
      </c>
      <c r="I10" s="275">
        <f t="shared" si="3"/>
        <v>1076.9470739999999</v>
      </c>
      <c r="J10" s="275">
        <v>61</v>
      </c>
      <c r="K10" s="275">
        <v>515</v>
      </c>
      <c r="L10" s="275">
        <v>175</v>
      </c>
      <c r="M10" s="275">
        <v>739</v>
      </c>
      <c r="N10" s="275">
        <v>588</v>
      </c>
      <c r="O10" s="275"/>
      <c r="P10" s="275"/>
      <c r="Q10" s="276">
        <f t="shared" si="0"/>
        <v>9500.5055040000007</v>
      </c>
      <c r="R10" s="277">
        <v>443</v>
      </c>
      <c r="S10" s="278"/>
      <c r="T10" s="278"/>
      <c r="U10" s="278"/>
      <c r="V10" s="278"/>
      <c r="W10" s="279">
        <f t="shared" si="4"/>
        <v>9057.5055040000007</v>
      </c>
    </row>
    <row r="11" spans="1:23" s="2" customFormat="1" ht="20.100000000000001" customHeight="1">
      <c r="A11" s="42">
        <f t="shared" si="1"/>
        <v>4</v>
      </c>
      <c r="B11" s="306" t="s">
        <v>460</v>
      </c>
      <c r="C11" s="306" t="s">
        <v>461</v>
      </c>
      <c r="D11" s="306" t="s">
        <v>452</v>
      </c>
      <c r="E11" s="306" t="s">
        <v>462</v>
      </c>
      <c r="F11" s="306" t="s">
        <v>264</v>
      </c>
      <c r="G11" s="227">
        <v>6621.5</v>
      </c>
      <c r="H11" s="275">
        <f t="shared" si="2"/>
        <v>506.54474999999996</v>
      </c>
      <c r="I11" s="275">
        <f t="shared" si="3"/>
        <v>1209.7480499999999</v>
      </c>
      <c r="J11" s="275">
        <v>61</v>
      </c>
      <c r="K11" s="275">
        <v>515</v>
      </c>
      <c r="L11" s="275">
        <v>175</v>
      </c>
      <c r="M11" s="275">
        <v>739</v>
      </c>
      <c r="N11" s="275">
        <v>588</v>
      </c>
      <c r="O11" s="227"/>
      <c r="P11" s="227"/>
      <c r="Q11" s="276">
        <f t="shared" si="0"/>
        <v>10415.792799999999</v>
      </c>
      <c r="R11" s="277">
        <v>443</v>
      </c>
      <c r="S11" s="282"/>
      <c r="T11" s="282"/>
      <c r="U11" s="282"/>
      <c r="V11" s="282"/>
      <c r="W11" s="279">
        <f t="shared" si="4"/>
        <v>9972.7927999999993</v>
      </c>
    </row>
    <row r="12" spans="1:23" s="2" customFormat="1" ht="20.100000000000001" customHeight="1">
      <c r="A12" s="42">
        <f t="shared" si="1"/>
        <v>5</v>
      </c>
      <c r="B12" s="306" t="s">
        <v>463</v>
      </c>
      <c r="C12" s="306" t="s">
        <v>464</v>
      </c>
      <c r="D12" s="306" t="s">
        <v>452</v>
      </c>
      <c r="E12" s="306" t="s">
        <v>465</v>
      </c>
      <c r="F12" s="306" t="s">
        <v>260</v>
      </c>
      <c r="G12" s="275">
        <v>7888</v>
      </c>
      <c r="H12" s="275">
        <f t="shared" si="2"/>
        <v>603.43200000000002</v>
      </c>
      <c r="I12" s="275">
        <f t="shared" si="3"/>
        <v>1441.1376</v>
      </c>
      <c r="J12" s="275">
        <v>61</v>
      </c>
      <c r="K12" s="275">
        <v>515</v>
      </c>
      <c r="L12" s="275">
        <v>175</v>
      </c>
      <c r="M12" s="275">
        <v>739</v>
      </c>
      <c r="N12" s="275">
        <v>588</v>
      </c>
      <c r="O12" s="275"/>
      <c r="P12" s="275"/>
      <c r="Q12" s="276">
        <f t="shared" si="0"/>
        <v>12010.569600000001</v>
      </c>
      <c r="R12" s="277">
        <v>443</v>
      </c>
      <c r="S12" s="282"/>
      <c r="T12" s="282"/>
      <c r="U12" s="282"/>
      <c r="V12" s="282"/>
      <c r="W12" s="279">
        <f t="shared" si="4"/>
        <v>11567.569600000001</v>
      </c>
    </row>
    <row r="13" spans="1:23" s="2" customFormat="1" ht="20.100000000000001" customHeight="1">
      <c r="A13" s="42">
        <f t="shared" si="1"/>
        <v>6</v>
      </c>
      <c r="B13" s="306" t="s">
        <v>466</v>
      </c>
      <c r="C13" s="306" t="s">
        <v>434</v>
      </c>
      <c r="D13" s="306" t="s">
        <v>452</v>
      </c>
      <c r="E13" s="306" t="s">
        <v>467</v>
      </c>
      <c r="F13" s="306" t="s">
        <v>292</v>
      </c>
      <c r="G13" s="227">
        <v>7588.13</v>
      </c>
      <c r="H13" s="275">
        <f t="shared" si="2"/>
        <v>580.49194499999999</v>
      </c>
      <c r="I13" s="275">
        <f t="shared" si="3"/>
        <v>1386.351351</v>
      </c>
      <c r="J13" s="275">
        <v>61</v>
      </c>
      <c r="K13" s="275">
        <v>515</v>
      </c>
      <c r="L13" s="275">
        <v>175</v>
      </c>
      <c r="M13" s="275">
        <v>739</v>
      </c>
      <c r="N13" s="275">
        <v>588</v>
      </c>
      <c r="O13" s="227"/>
      <c r="P13" s="227"/>
      <c r="Q13" s="276">
        <f t="shared" si="0"/>
        <v>11632.973296</v>
      </c>
      <c r="R13" s="277">
        <v>443</v>
      </c>
      <c r="S13" s="282"/>
      <c r="T13" s="282"/>
      <c r="U13" s="282"/>
      <c r="V13" s="282"/>
      <c r="W13" s="279">
        <f t="shared" si="4"/>
        <v>11189.973296</v>
      </c>
    </row>
    <row r="14" spans="1:23" s="2" customFormat="1" ht="20.100000000000001" customHeight="1">
      <c r="A14" s="42">
        <f t="shared" si="1"/>
        <v>7</v>
      </c>
      <c r="B14" s="306" t="s">
        <v>468</v>
      </c>
      <c r="C14" s="306" t="s">
        <v>469</v>
      </c>
      <c r="D14" s="306" t="s">
        <v>452</v>
      </c>
      <c r="E14" s="306" t="s">
        <v>470</v>
      </c>
      <c r="F14" s="306" t="s">
        <v>288</v>
      </c>
      <c r="G14" s="275">
        <v>7476</v>
      </c>
      <c r="H14" s="275">
        <f t="shared" si="2"/>
        <v>571.91399999999999</v>
      </c>
      <c r="I14" s="275">
        <f t="shared" si="3"/>
        <v>1365.8652</v>
      </c>
      <c r="J14" s="275">
        <v>61</v>
      </c>
      <c r="K14" s="275">
        <v>515</v>
      </c>
      <c r="L14" s="275">
        <v>175</v>
      </c>
      <c r="M14" s="275">
        <v>739</v>
      </c>
      <c r="N14" s="275">
        <v>588</v>
      </c>
      <c r="O14" s="275"/>
      <c r="P14" s="275"/>
      <c r="Q14" s="276">
        <f t="shared" si="0"/>
        <v>11491.779199999999</v>
      </c>
      <c r="R14" s="277">
        <v>443</v>
      </c>
      <c r="S14" s="282"/>
      <c r="T14" s="282"/>
      <c r="U14" s="282"/>
      <c r="V14" s="282"/>
      <c r="W14" s="279">
        <f t="shared" si="4"/>
        <v>11048.779199999999</v>
      </c>
    </row>
    <row r="15" spans="1:23" s="2" customFormat="1" ht="20.100000000000001" customHeight="1">
      <c r="A15" s="42">
        <f t="shared" si="1"/>
        <v>8</v>
      </c>
      <c r="B15" s="306" t="s">
        <v>300</v>
      </c>
      <c r="C15" s="306" t="s">
        <v>471</v>
      </c>
      <c r="D15" s="306" t="s">
        <v>452</v>
      </c>
      <c r="E15" s="306" t="s">
        <v>472</v>
      </c>
      <c r="F15" s="306" t="s">
        <v>264</v>
      </c>
      <c r="G15" s="227">
        <v>6240</v>
      </c>
      <c r="H15" s="275">
        <f t="shared" si="2"/>
        <v>477.36</v>
      </c>
      <c r="I15" s="275">
        <f t="shared" si="3"/>
        <v>1140.048</v>
      </c>
      <c r="J15" s="275">
        <v>61</v>
      </c>
      <c r="K15" s="275">
        <v>515</v>
      </c>
      <c r="L15" s="275">
        <v>175</v>
      </c>
      <c r="M15" s="275">
        <v>739</v>
      </c>
      <c r="N15" s="275">
        <v>588</v>
      </c>
      <c r="O15" s="227"/>
      <c r="P15" s="227"/>
      <c r="Q15" s="276">
        <f t="shared" si="0"/>
        <v>9935.4079999999994</v>
      </c>
      <c r="R15" s="277">
        <v>443</v>
      </c>
      <c r="S15" s="282"/>
      <c r="T15" s="282"/>
      <c r="U15" s="282"/>
      <c r="V15" s="282"/>
      <c r="W15" s="279">
        <f t="shared" si="4"/>
        <v>9492.4079999999994</v>
      </c>
    </row>
    <row r="16" spans="1:23" s="2" customFormat="1" ht="20.100000000000001" customHeight="1">
      <c r="A16" s="42">
        <f t="shared" si="1"/>
        <v>9</v>
      </c>
      <c r="B16" s="306" t="s">
        <v>473</v>
      </c>
      <c r="C16" s="306" t="s">
        <v>474</v>
      </c>
      <c r="D16" s="306" t="s">
        <v>452</v>
      </c>
      <c r="E16" s="306" t="s">
        <v>475</v>
      </c>
      <c r="F16" s="306" t="s">
        <v>260</v>
      </c>
      <c r="G16" s="275">
        <v>8126.9</v>
      </c>
      <c r="H16" s="275">
        <f t="shared" si="2"/>
        <v>621.70785000000001</v>
      </c>
      <c r="I16" s="275">
        <f t="shared" si="3"/>
        <v>1484.7846299999999</v>
      </c>
      <c r="J16" s="275">
        <v>61</v>
      </c>
      <c r="K16" s="275">
        <v>515</v>
      </c>
      <c r="L16" s="275">
        <v>175</v>
      </c>
      <c r="M16" s="275">
        <v>739</v>
      </c>
      <c r="N16" s="275">
        <v>588</v>
      </c>
      <c r="O16" s="275"/>
      <c r="P16" s="275"/>
      <c r="Q16" s="276">
        <f t="shared" si="0"/>
        <v>12311.39248</v>
      </c>
      <c r="R16" s="277">
        <v>443</v>
      </c>
      <c r="S16" s="282"/>
      <c r="T16" s="282"/>
      <c r="U16" s="282"/>
      <c r="V16" s="282"/>
      <c r="W16" s="279">
        <f t="shared" si="4"/>
        <v>11868.39248</v>
      </c>
    </row>
    <row r="17" spans="1:23" s="2" customFormat="1" ht="20.100000000000001" customHeight="1">
      <c r="A17" s="42">
        <f t="shared" si="1"/>
        <v>10</v>
      </c>
      <c r="B17" s="306" t="s">
        <v>476</v>
      </c>
      <c r="C17" s="306" t="s">
        <v>477</v>
      </c>
      <c r="D17" s="306" t="s">
        <v>452</v>
      </c>
      <c r="E17" s="306" t="s">
        <v>478</v>
      </c>
      <c r="F17" s="306" t="s">
        <v>281</v>
      </c>
      <c r="G17" s="227">
        <v>6575.76</v>
      </c>
      <c r="H17" s="275">
        <f t="shared" si="2"/>
        <v>503.04563999999999</v>
      </c>
      <c r="I17" s="275">
        <f t="shared" si="3"/>
        <v>1201.3913520000001</v>
      </c>
      <c r="J17" s="275">
        <v>61</v>
      </c>
      <c r="K17" s="275">
        <v>515</v>
      </c>
      <c r="L17" s="275">
        <v>175</v>
      </c>
      <c r="M17" s="275">
        <v>739</v>
      </c>
      <c r="N17" s="275">
        <v>588</v>
      </c>
      <c r="O17" s="227"/>
      <c r="P17" s="227"/>
      <c r="Q17" s="276">
        <f t="shared" si="0"/>
        <v>10358.196992000001</v>
      </c>
      <c r="R17" s="277">
        <v>443</v>
      </c>
      <c r="S17" s="282"/>
      <c r="T17" s="282"/>
      <c r="U17" s="282"/>
      <c r="V17" s="282"/>
      <c r="W17" s="279">
        <f t="shared" si="4"/>
        <v>9915.196992000001</v>
      </c>
    </row>
    <row r="18" spans="1:23" s="2" customFormat="1" ht="20.100000000000001" customHeight="1">
      <c r="A18" s="42">
        <f t="shared" si="1"/>
        <v>11</v>
      </c>
      <c r="B18" s="306" t="s">
        <v>479</v>
      </c>
      <c r="C18" s="306" t="s">
        <v>480</v>
      </c>
      <c r="D18" s="306" t="s">
        <v>452</v>
      </c>
      <c r="E18" s="306" t="s">
        <v>481</v>
      </c>
      <c r="F18" s="306" t="s">
        <v>327</v>
      </c>
      <c r="G18" s="275">
        <v>8176.9</v>
      </c>
      <c r="H18" s="275">
        <f t="shared" si="2"/>
        <v>625.53284999999994</v>
      </c>
      <c r="I18" s="275">
        <f t="shared" si="3"/>
        <v>1493.9196299999999</v>
      </c>
      <c r="J18" s="275">
        <v>61</v>
      </c>
      <c r="K18" s="275">
        <v>515</v>
      </c>
      <c r="L18" s="275">
        <v>175</v>
      </c>
      <c r="M18" s="275">
        <v>739</v>
      </c>
      <c r="N18" s="275">
        <v>588</v>
      </c>
      <c r="O18" s="275"/>
      <c r="P18" s="275"/>
      <c r="Q18" s="276">
        <f t="shared" si="0"/>
        <v>12374.35248</v>
      </c>
      <c r="R18" s="277">
        <v>443</v>
      </c>
      <c r="S18" s="282"/>
      <c r="T18" s="282"/>
      <c r="U18" s="282"/>
      <c r="V18" s="282"/>
      <c r="W18" s="279">
        <f t="shared" si="4"/>
        <v>11931.35248</v>
      </c>
    </row>
    <row r="19" spans="1:23" s="2" customFormat="1" ht="20.100000000000001" customHeight="1">
      <c r="A19" s="42">
        <f t="shared" si="1"/>
        <v>12</v>
      </c>
      <c r="B19" s="306" t="s">
        <v>482</v>
      </c>
      <c r="C19" s="306" t="s">
        <v>483</v>
      </c>
      <c r="D19" s="306" t="s">
        <v>452</v>
      </c>
      <c r="E19" s="306" t="s">
        <v>484</v>
      </c>
      <c r="F19" s="306" t="s">
        <v>237</v>
      </c>
      <c r="G19" s="275">
        <v>7200</v>
      </c>
      <c r="H19" s="275">
        <f t="shared" si="2"/>
        <v>550.79999999999995</v>
      </c>
      <c r="I19" s="275">
        <f t="shared" si="3"/>
        <v>1315.44</v>
      </c>
      <c r="J19" s="275">
        <v>61</v>
      </c>
      <c r="K19" s="275">
        <v>515</v>
      </c>
      <c r="L19" s="275">
        <v>175</v>
      </c>
      <c r="M19" s="275">
        <v>739</v>
      </c>
      <c r="N19" s="275">
        <v>588</v>
      </c>
      <c r="O19" s="275"/>
      <c r="P19" s="275"/>
      <c r="Q19" s="276">
        <f t="shared" si="0"/>
        <v>11144.24</v>
      </c>
      <c r="R19" s="277">
        <v>443</v>
      </c>
      <c r="S19" s="282"/>
      <c r="T19" s="282"/>
      <c r="U19" s="282"/>
      <c r="V19" s="282"/>
      <c r="W19" s="279">
        <f t="shared" si="4"/>
        <v>10701.24</v>
      </c>
    </row>
    <row r="20" spans="1:23" s="2" customFormat="1" ht="20.100000000000001" customHeight="1">
      <c r="A20" s="42">
        <f t="shared" si="1"/>
        <v>13</v>
      </c>
      <c r="B20" s="306" t="s">
        <v>485</v>
      </c>
      <c r="C20" s="306" t="s">
        <v>486</v>
      </c>
      <c r="D20" s="306" t="s">
        <v>452</v>
      </c>
      <c r="E20" s="306" t="s">
        <v>487</v>
      </c>
      <c r="F20" s="306" t="s">
        <v>281</v>
      </c>
      <c r="G20" s="275">
        <v>8009.6</v>
      </c>
      <c r="H20" s="275">
        <f t="shared" si="2"/>
        <v>612.73440000000005</v>
      </c>
      <c r="I20" s="275">
        <f t="shared" si="3"/>
        <v>1463.35392</v>
      </c>
      <c r="J20" s="275">
        <v>61</v>
      </c>
      <c r="K20" s="275">
        <v>515</v>
      </c>
      <c r="L20" s="275">
        <v>175</v>
      </c>
      <c r="M20" s="275">
        <v>739</v>
      </c>
      <c r="N20" s="275">
        <v>588</v>
      </c>
      <c r="O20" s="275"/>
      <c r="P20" s="275"/>
      <c r="Q20" s="276">
        <f t="shared" si="0"/>
        <v>12163.688319999999</v>
      </c>
      <c r="R20" s="277">
        <v>443</v>
      </c>
      <c r="S20" s="282"/>
      <c r="T20" s="282"/>
      <c r="U20" s="282"/>
      <c r="V20" s="282"/>
      <c r="W20" s="279">
        <f t="shared" si="4"/>
        <v>11720.688319999999</v>
      </c>
    </row>
    <row r="21" spans="1:23" s="2" customFormat="1" ht="20.100000000000001" customHeight="1">
      <c r="A21" s="42">
        <f t="shared" si="1"/>
        <v>14</v>
      </c>
      <c r="B21" s="306" t="s">
        <v>488</v>
      </c>
      <c r="C21" s="306" t="s">
        <v>489</v>
      </c>
      <c r="D21" s="306" t="s">
        <v>452</v>
      </c>
      <c r="E21" s="306" t="s">
        <v>490</v>
      </c>
      <c r="F21" s="306" t="s">
        <v>268</v>
      </c>
      <c r="G21" s="227">
        <v>9601.52</v>
      </c>
      <c r="H21" s="275">
        <f t="shared" si="2"/>
        <v>734.51628000000005</v>
      </c>
      <c r="I21" s="275">
        <f t="shared" si="3"/>
        <v>1754.1977040000002</v>
      </c>
      <c r="J21" s="275">
        <v>61</v>
      </c>
      <c r="K21" s="275">
        <v>515</v>
      </c>
      <c r="L21" s="275">
        <v>175</v>
      </c>
      <c r="M21" s="275">
        <v>739</v>
      </c>
      <c r="N21" s="275">
        <v>588</v>
      </c>
      <c r="O21" s="227"/>
      <c r="P21" s="227"/>
      <c r="Q21" s="276">
        <f t="shared" si="0"/>
        <v>14168.233984</v>
      </c>
      <c r="R21" s="277">
        <v>443</v>
      </c>
      <c r="S21" s="282"/>
      <c r="T21" s="282"/>
      <c r="U21" s="282"/>
      <c r="V21" s="282"/>
      <c r="W21" s="279">
        <f t="shared" si="4"/>
        <v>13725.233984</v>
      </c>
    </row>
    <row r="22" spans="1:23" s="2" customFormat="1" ht="20.100000000000001" customHeight="1">
      <c r="A22" s="42">
        <f t="shared" si="1"/>
        <v>15</v>
      </c>
      <c r="B22" s="306" t="s">
        <v>491</v>
      </c>
      <c r="C22" s="306" t="s">
        <v>492</v>
      </c>
      <c r="D22" s="306" t="s">
        <v>452</v>
      </c>
      <c r="E22" s="306" t="s">
        <v>493</v>
      </c>
      <c r="F22" s="306" t="s">
        <v>260</v>
      </c>
      <c r="G22" s="275">
        <v>8125.4</v>
      </c>
      <c r="H22" s="275">
        <f t="shared" si="2"/>
        <v>621.59309999999994</v>
      </c>
      <c r="I22" s="275">
        <f t="shared" si="3"/>
        <v>1484.5105799999999</v>
      </c>
      <c r="J22" s="275">
        <v>61</v>
      </c>
      <c r="K22" s="275">
        <v>515</v>
      </c>
      <c r="L22" s="275">
        <v>175</v>
      </c>
      <c r="M22" s="275">
        <v>739</v>
      </c>
      <c r="N22" s="275">
        <v>588</v>
      </c>
      <c r="O22" s="275"/>
      <c r="P22" s="275"/>
      <c r="Q22" s="276">
        <f t="shared" si="0"/>
        <v>12309.50368</v>
      </c>
      <c r="R22" s="277">
        <v>443</v>
      </c>
      <c r="S22" s="282"/>
      <c r="T22" s="282"/>
      <c r="U22" s="282"/>
      <c r="V22" s="282"/>
      <c r="W22" s="279">
        <f t="shared" si="4"/>
        <v>11866.50368</v>
      </c>
    </row>
    <row r="23" spans="1:23" s="2" customFormat="1" ht="20.100000000000001" customHeight="1">
      <c r="A23" s="42">
        <f t="shared" si="1"/>
        <v>16</v>
      </c>
      <c r="B23" s="306" t="s">
        <v>494</v>
      </c>
      <c r="C23" s="306" t="s">
        <v>495</v>
      </c>
      <c r="D23" s="306" t="s">
        <v>452</v>
      </c>
      <c r="E23" s="306" t="s">
        <v>496</v>
      </c>
      <c r="F23" s="306" t="s">
        <v>327</v>
      </c>
      <c r="G23" s="227">
        <v>8086.9</v>
      </c>
      <c r="H23" s="275">
        <f t="shared" si="2"/>
        <v>618.64784999999995</v>
      </c>
      <c r="I23" s="275">
        <f t="shared" si="3"/>
        <v>1477.4766299999999</v>
      </c>
      <c r="J23" s="275">
        <v>61</v>
      </c>
      <c r="K23" s="275">
        <v>515</v>
      </c>
      <c r="L23" s="275">
        <v>175</v>
      </c>
      <c r="M23" s="275">
        <v>739</v>
      </c>
      <c r="N23" s="275">
        <v>588</v>
      </c>
      <c r="O23" s="227"/>
      <c r="P23" s="227"/>
      <c r="Q23" s="276">
        <f t="shared" si="0"/>
        <v>12261.024479999998</v>
      </c>
      <c r="R23" s="277">
        <v>443</v>
      </c>
      <c r="S23" s="282"/>
      <c r="T23" s="282"/>
      <c r="U23" s="282"/>
      <c r="V23" s="282"/>
      <c r="W23" s="279">
        <f t="shared" si="4"/>
        <v>11818.024479999998</v>
      </c>
    </row>
    <row r="24" spans="1:23" s="2" customFormat="1" ht="20.100000000000001" customHeight="1">
      <c r="A24" s="42">
        <f t="shared" si="1"/>
        <v>17</v>
      </c>
      <c r="B24" s="306" t="s">
        <v>497</v>
      </c>
      <c r="C24" s="306" t="s">
        <v>498</v>
      </c>
      <c r="D24" s="306" t="s">
        <v>452</v>
      </c>
      <c r="E24" s="306" t="s">
        <v>499</v>
      </c>
      <c r="F24" s="306" t="s">
        <v>288</v>
      </c>
      <c r="G24" s="275">
        <v>4921</v>
      </c>
      <c r="H24" s="275">
        <f t="shared" si="2"/>
        <v>376.45650000000001</v>
      </c>
      <c r="I24" s="275">
        <f t="shared" si="3"/>
        <v>899.06669999999997</v>
      </c>
      <c r="J24" s="275">
        <v>61</v>
      </c>
      <c r="K24" s="275">
        <v>515</v>
      </c>
      <c r="L24" s="275">
        <v>175</v>
      </c>
      <c r="M24" s="275">
        <v>739</v>
      </c>
      <c r="N24" s="275">
        <v>588</v>
      </c>
      <c r="O24" s="275"/>
      <c r="P24" s="275"/>
      <c r="Q24" s="276">
        <f t="shared" si="0"/>
        <v>8274.5231999999996</v>
      </c>
      <c r="R24" s="277">
        <v>443</v>
      </c>
      <c r="S24" s="282"/>
      <c r="T24" s="282"/>
      <c r="U24" s="282"/>
      <c r="V24" s="282"/>
      <c r="W24" s="279">
        <f t="shared" si="4"/>
        <v>7831.5231999999996</v>
      </c>
    </row>
    <row r="25" spans="1:23" s="2" customFormat="1" ht="20.100000000000001" customHeight="1">
      <c r="A25" s="42">
        <f t="shared" si="1"/>
        <v>18</v>
      </c>
      <c r="B25" s="306" t="s">
        <v>500</v>
      </c>
      <c r="C25" s="306" t="s">
        <v>501</v>
      </c>
      <c r="D25" s="306" t="s">
        <v>452</v>
      </c>
      <c r="E25" s="306" t="s">
        <v>502</v>
      </c>
      <c r="F25" s="306" t="s">
        <v>281</v>
      </c>
      <c r="G25" s="227">
        <v>8420.01</v>
      </c>
      <c r="H25" s="275">
        <f t="shared" si="2"/>
        <v>644.130765</v>
      </c>
      <c r="I25" s="275">
        <f t="shared" si="3"/>
        <v>1538.3358270000001</v>
      </c>
      <c r="J25" s="275">
        <v>61</v>
      </c>
      <c r="K25" s="275">
        <v>515</v>
      </c>
      <c r="L25" s="275">
        <v>175</v>
      </c>
      <c r="M25" s="275">
        <v>739</v>
      </c>
      <c r="N25" s="275">
        <v>588</v>
      </c>
      <c r="O25" s="227"/>
      <c r="P25" s="227"/>
      <c r="Q25" s="276">
        <f t="shared" si="0"/>
        <v>12680.476592000001</v>
      </c>
      <c r="R25" s="277">
        <v>443</v>
      </c>
      <c r="S25" s="282"/>
      <c r="T25" s="282"/>
      <c r="U25" s="282"/>
      <c r="V25" s="282"/>
      <c r="W25" s="279">
        <f t="shared" si="4"/>
        <v>12237.476592000001</v>
      </c>
    </row>
    <row r="26" spans="1:23" s="2" customFormat="1" ht="20.100000000000001" customHeight="1">
      <c r="A26" s="42">
        <f t="shared" si="1"/>
        <v>19</v>
      </c>
      <c r="B26" s="306" t="s">
        <v>503</v>
      </c>
      <c r="C26" s="306" t="s">
        <v>504</v>
      </c>
      <c r="D26" s="306" t="s">
        <v>452</v>
      </c>
      <c r="E26" s="306" t="s">
        <v>505</v>
      </c>
      <c r="F26" s="306" t="s">
        <v>237</v>
      </c>
      <c r="G26" s="275">
        <v>8076.9</v>
      </c>
      <c r="H26" s="275">
        <f t="shared" si="2"/>
        <v>617.88284999999996</v>
      </c>
      <c r="I26" s="275">
        <f t="shared" si="3"/>
        <v>1475.6496299999999</v>
      </c>
      <c r="J26" s="275">
        <v>61</v>
      </c>
      <c r="K26" s="275">
        <v>515</v>
      </c>
      <c r="L26" s="275">
        <v>175</v>
      </c>
      <c r="M26" s="275">
        <v>739</v>
      </c>
      <c r="N26" s="275">
        <v>588</v>
      </c>
      <c r="O26" s="275"/>
      <c r="P26" s="275"/>
      <c r="Q26" s="276">
        <f t="shared" si="0"/>
        <v>12248.432479999999</v>
      </c>
      <c r="R26" s="277">
        <v>443</v>
      </c>
      <c r="S26" s="282"/>
      <c r="T26" s="282"/>
      <c r="U26" s="282"/>
      <c r="V26" s="282"/>
      <c r="W26" s="279">
        <f t="shared" si="4"/>
        <v>11805.432479999999</v>
      </c>
    </row>
    <row r="27" spans="1:23" s="2" customFormat="1" ht="20.100000000000001" customHeight="1">
      <c r="A27" s="42">
        <f t="shared" si="1"/>
        <v>20</v>
      </c>
      <c r="B27" s="306" t="s">
        <v>506</v>
      </c>
      <c r="C27" s="306" t="s">
        <v>507</v>
      </c>
      <c r="D27" s="306" t="s">
        <v>452</v>
      </c>
      <c r="E27" s="306" t="s">
        <v>508</v>
      </c>
      <c r="F27" s="306" t="s">
        <v>288</v>
      </c>
      <c r="G27" s="227">
        <v>7068.47</v>
      </c>
      <c r="H27" s="275">
        <f t="shared" si="2"/>
        <v>540.73795500000006</v>
      </c>
      <c r="I27" s="275">
        <f t="shared" si="3"/>
        <v>1291.4094689999999</v>
      </c>
      <c r="J27" s="275">
        <v>61</v>
      </c>
      <c r="K27" s="275">
        <v>515</v>
      </c>
      <c r="L27" s="275">
        <v>175</v>
      </c>
      <c r="M27" s="275">
        <v>739</v>
      </c>
      <c r="N27" s="275">
        <v>588</v>
      </c>
      <c r="O27" s="227"/>
      <c r="P27" s="227"/>
      <c r="Q27" s="276">
        <f t="shared" si="0"/>
        <v>10978.617424</v>
      </c>
      <c r="R27" s="277">
        <v>443</v>
      </c>
      <c r="S27" s="282"/>
      <c r="T27" s="282"/>
      <c r="U27" s="282"/>
      <c r="V27" s="282"/>
      <c r="W27" s="279">
        <f t="shared" si="4"/>
        <v>10535.617424</v>
      </c>
    </row>
    <row r="28" spans="1:23" s="2" customFormat="1" ht="20.100000000000001" customHeight="1">
      <c r="A28" s="42">
        <f t="shared" si="1"/>
        <v>21</v>
      </c>
      <c r="B28" s="306" t="s">
        <v>509</v>
      </c>
      <c r="C28" s="306" t="s">
        <v>458</v>
      </c>
      <c r="D28" s="306" t="s">
        <v>452</v>
      </c>
      <c r="E28" s="306" t="s">
        <v>510</v>
      </c>
      <c r="F28" s="306" t="s">
        <v>288</v>
      </c>
      <c r="G28" s="275">
        <v>6849.8</v>
      </c>
      <c r="H28" s="275">
        <f t="shared" si="2"/>
        <v>524.00969999999995</v>
      </c>
      <c r="I28" s="275">
        <f t="shared" si="3"/>
        <v>1251.4584600000001</v>
      </c>
      <c r="J28" s="275">
        <v>61</v>
      </c>
      <c r="K28" s="275">
        <v>515</v>
      </c>
      <c r="L28" s="275">
        <v>175</v>
      </c>
      <c r="M28" s="275">
        <v>739</v>
      </c>
      <c r="N28" s="275">
        <v>588</v>
      </c>
      <c r="O28" s="275"/>
      <c r="P28" s="275"/>
      <c r="Q28" s="276">
        <f t="shared" si="0"/>
        <v>10703.26816</v>
      </c>
      <c r="R28" s="277">
        <v>443</v>
      </c>
      <c r="S28" s="282"/>
      <c r="T28" s="282"/>
      <c r="U28" s="282"/>
      <c r="V28" s="282"/>
      <c r="W28" s="279">
        <f t="shared" si="4"/>
        <v>10260.26816</v>
      </c>
    </row>
    <row r="29" spans="1:23" s="2" customFormat="1" ht="20.100000000000001" customHeight="1">
      <c r="A29" s="42">
        <f t="shared" si="1"/>
        <v>22</v>
      </c>
      <c r="B29" s="306" t="s">
        <v>511</v>
      </c>
      <c r="C29" s="306" t="s">
        <v>512</v>
      </c>
      <c r="D29" s="306" t="s">
        <v>452</v>
      </c>
      <c r="E29" s="306" t="s">
        <v>513</v>
      </c>
      <c r="F29" s="306" t="s">
        <v>264</v>
      </c>
      <c r="G29" s="227">
        <v>6538.45</v>
      </c>
      <c r="H29" s="275">
        <f t="shared" si="2"/>
        <v>500.19142499999998</v>
      </c>
      <c r="I29" s="275">
        <f t="shared" si="3"/>
        <v>1194.5748149999999</v>
      </c>
      <c r="J29" s="275">
        <v>61</v>
      </c>
      <c r="K29" s="275">
        <v>515</v>
      </c>
      <c r="L29" s="275">
        <v>175</v>
      </c>
      <c r="M29" s="275">
        <v>739</v>
      </c>
      <c r="N29" s="275">
        <v>588</v>
      </c>
      <c r="O29" s="227"/>
      <c r="P29" s="227"/>
      <c r="Q29" s="276">
        <f t="shared" si="0"/>
        <v>10311.21624</v>
      </c>
      <c r="R29" s="277">
        <v>443</v>
      </c>
      <c r="S29" s="282"/>
      <c r="T29" s="282"/>
      <c r="U29" s="282"/>
      <c r="V29" s="282"/>
      <c r="W29" s="279">
        <f t="shared" si="4"/>
        <v>9868.2162399999997</v>
      </c>
    </row>
    <row r="30" spans="1:23" s="2" customFormat="1" ht="20.100000000000001" customHeight="1">
      <c r="A30" s="42">
        <f t="shared" si="1"/>
        <v>23</v>
      </c>
      <c r="B30" s="306" t="s">
        <v>514</v>
      </c>
      <c r="C30" s="306" t="s">
        <v>515</v>
      </c>
      <c r="D30" s="306" t="s">
        <v>452</v>
      </c>
      <c r="E30" s="306" t="s">
        <v>516</v>
      </c>
      <c r="F30" s="306" t="s">
        <v>288</v>
      </c>
      <c r="G30" s="275">
        <v>7500.71</v>
      </c>
      <c r="H30" s="275">
        <f t="shared" si="2"/>
        <v>573.80431499999997</v>
      </c>
      <c r="I30" s="275">
        <f t="shared" si="3"/>
        <v>1370.379717</v>
      </c>
      <c r="J30" s="275">
        <v>61</v>
      </c>
      <c r="K30" s="275">
        <v>515</v>
      </c>
      <c r="L30" s="275">
        <v>175</v>
      </c>
      <c r="M30" s="275">
        <v>739</v>
      </c>
      <c r="N30" s="275">
        <v>588</v>
      </c>
      <c r="O30" s="275"/>
      <c r="P30" s="275"/>
      <c r="Q30" s="276">
        <f t="shared" si="0"/>
        <v>11522.894032</v>
      </c>
      <c r="R30" s="277">
        <v>443</v>
      </c>
      <c r="S30" s="282"/>
      <c r="T30" s="282"/>
      <c r="U30" s="282"/>
      <c r="V30" s="282"/>
      <c r="W30" s="279">
        <f t="shared" si="4"/>
        <v>11079.894032</v>
      </c>
    </row>
    <row r="31" spans="1:23" s="2" customFormat="1" ht="20.100000000000001" customHeight="1">
      <c r="A31" s="42">
        <f t="shared" si="1"/>
        <v>24</v>
      </c>
      <c r="B31" s="306" t="s">
        <v>517</v>
      </c>
      <c r="C31" s="306" t="s">
        <v>518</v>
      </c>
      <c r="D31" s="306" t="s">
        <v>452</v>
      </c>
      <c r="E31" s="306" t="s">
        <v>519</v>
      </c>
      <c r="F31" s="306" t="s">
        <v>327</v>
      </c>
      <c r="G31" s="275">
        <v>9947.7199999999993</v>
      </c>
      <c r="H31" s="275">
        <f t="shared" si="2"/>
        <v>761.0005799999999</v>
      </c>
      <c r="I31" s="275">
        <f t="shared" si="3"/>
        <v>1817.4484439999999</v>
      </c>
      <c r="J31" s="275">
        <v>61</v>
      </c>
      <c r="K31" s="275">
        <v>515</v>
      </c>
      <c r="L31" s="275">
        <v>175</v>
      </c>
      <c r="M31" s="275">
        <v>739</v>
      </c>
      <c r="N31" s="275">
        <v>588</v>
      </c>
      <c r="O31" s="275"/>
      <c r="P31" s="275"/>
      <c r="Q31" s="276">
        <f t="shared" si="0"/>
        <v>14604.169023999999</v>
      </c>
      <c r="R31" s="277">
        <v>443</v>
      </c>
      <c r="S31" s="282"/>
      <c r="T31" s="282"/>
      <c r="U31" s="282"/>
      <c r="V31" s="282"/>
      <c r="W31" s="279">
        <f t="shared" si="4"/>
        <v>14161.169023999999</v>
      </c>
    </row>
    <row r="32" spans="1:23" s="2" customFormat="1" ht="20.100000000000001" customHeight="1">
      <c r="A32" s="42">
        <f t="shared" si="1"/>
        <v>25</v>
      </c>
      <c r="B32" s="306" t="s">
        <v>520</v>
      </c>
      <c r="C32" s="306" t="s">
        <v>521</v>
      </c>
      <c r="D32" s="306" t="s">
        <v>452</v>
      </c>
      <c r="E32" s="306" t="s">
        <v>522</v>
      </c>
      <c r="F32" s="306" t="s">
        <v>237</v>
      </c>
      <c r="G32" s="275">
        <v>8869.24</v>
      </c>
      <c r="H32" s="275">
        <f t="shared" si="2"/>
        <v>678.49685999999997</v>
      </c>
      <c r="I32" s="275">
        <f t="shared" si="3"/>
        <v>1620.4101479999999</v>
      </c>
      <c r="J32" s="275">
        <v>61</v>
      </c>
      <c r="K32" s="275">
        <v>515</v>
      </c>
      <c r="L32" s="275">
        <v>175</v>
      </c>
      <c r="M32" s="275">
        <v>739</v>
      </c>
      <c r="N32" s="275">
        <v>588</v>
      </c>
      <c r="O32" s="275"/>
      <c r="P32" s="275"/>
      <c r="Q32" s="276">
        <f t="shared" si="0"/>
        <v>13246.147008</v>
      </c>
      <c r="R32" s="277">
        <v>443</v>
      </c>
      <c r="S32" s="282"/>
      <c r="T32" s="282"/>
      <c r="U32" s="282"/>
      <c r="V32" s="282"/>
      <c r="W32" s="279">
        <f t="shared" si="4"/>
        <v>12803.147008</v>
      </c>
    </row>
    <row r="33" spans="1:23" s="2" customFormat="1" ht="20.100000000000001" customHeight="1">
      <c r="A33" s="42">
        <f t="shared" si="1"/>
        <v>26</v>
      </c>
      <c r="B33" s="306" t="s">
        <v>523</v>
      </c>
      <c r="C33" s="306" t="s">
        <v>524</v>
      </c>
      <c r="D33" s="306" t="s">
        <v>452</v>
      </c>
      <c r="E33" s="306" t="s">
        <v>525</v>
      </c>
      <c r="F33" s="306" t="s">
        <v>526</v>
      </c>
      <c r="G33" s="227">
        <v>6988.37</v>
      </c>
      <c r="H33" s="275">
        <f t="shared" si="2"/>
        <v>534.61030499999993</v>
      </c>
      <c r="I33" s="275">
        <f t="shared" si="3"/>
        <v>1276.7751989999999</v>
      </c>
      <c r="J33" s="275">
        <v>61</v>
      </c>
      <c r="K33" s="275">
        <v>515</v>
      </c>
      <c r="L33" s="275">
        <v>175</v>
      </c>
      <c r="M33" s="275">
        <v>739</v>
      </c>
      <c r="N33" s="275">
        <v>588</v>
      </c>
      <c r="O33" s="227"/>
      <c r="P33" s="227"/>
      <c r="Q33" s="276">
        <f t="shared" si="0"/>
        <v>10877.755504000001</v>
      </c>
      <c r="R33" s="277">
        <v>443</v>
      </c>
      <c r="S33" s="282"/>
      <c r="T33" s="282"/>
      <c r="U33" s="282"/>
      <c r="V33" s="282"/>
      <c r="W33" s="279">
        <f t="shared" si="4"/>
        <v>10434.755504000001</v>
      </c>
    </row>
    <row r="34" spans="1:23" s="2" customFormat="1" ht="20.100000000000001" customHeight="1">
      <c r="A34" s="42">
        <f t="shared" si="1"/>
        <v>27</v>
      </c>
      <c r="B34" s="306" t="s">
        <v>527</v>
      </c>
      <c r="C34" s="306" t="s">
        <v>528</v>
      </c>
      <c r="D34" s="306" t="s">
        <v>452</v>
      </c>
      <c r="E34" s="306" t="s">
        <v>529</v>
      </c>
      <c r="F34" s="306" t="s">
        <v>288</v>
      </c>
      <c r="G34" s="275">
        <v>8190</v>
      </c>
      <c r="H34" s="275">
        <f t="shared" si="2"/>
        <v>626.53499999999997</v>
      </c>
      <c r="I34" s="275">
        <f t="shared" si="3"/>
        <v>1496.3130000000001</v>
      </c>
      <c r="J34" s="275">
        <v>61</v>
      </c>
      <c r="K34" s="275">
        <v>515</v>
      </c>
      <c r="L34" s="275">
        <v>175</v>
      </c>
      <c r="M34" s="275">
        <v>739</v>
      </c>
      <c r="N34" s="275">
        <v>588</v>
      </c>
      <c r="O34" s="275"/>
      <c r="P34" s="275"/>
      <c r="Q34" s="276">
        <f t="shared" si="0"/>
        <v>12390.848</v>
      </c>
      <c r="R34" s="277">
        <v>443</v>
      </c>
      <c r="S34" s="282"/>
      <c r="T34" s="282"/>
      <c r="U34" s="282"/>
      <c r="V34" s="282"/>
      <c r="W34" s="279">
        <f t="shared" si="4"/>
        <v>11947.848</v>
      </c>
    </row>
    <row r="35" spans="1:23" s="2" customFormat="1" ht="20.100000000000001" customHeight="1">
      <c r="A35" s="42">
        <f t="shared" si="1"/>
        <v>28</v>
      </c>
      <c r="B35" s="306" t="s">
        <v>530</v>
      </c>
      <c r="C35" s="306" t="s">
        <v>304</v>
      </c>
      <c r="D35" s="306" t="s">
        <v>452</v>
      </c>
      <c r="E35" s="306" t="s">
        <v>531</v>
      </c>
      <c r="F35" s="306" t="s">
        <v>532</v>
      </c>
      <c r="G35" s="227">
        <v>8176.9</v>
      </c>
      <c r="H35" s="275">
        <f t="shared" si="2"/>
        <v>625.53284999999994</v>
      </c>
      <c r="I35" s="275">
        <f t="shared" si="3"/>
        <v>1493.9196299999999</v>
      </c>
      <c r="J35" s="275">
        <v>61</v>
      </c>
      <c r="K35" s="275">
        <v>515</v>
      </c>
      <c r="L35" s="275">
        <v>175</v>
      </c>
      <c r="M35" s="275">
        <v>739</v>
      </c>
      <c r="N35" s="275">
        <v>588</v>
      </c>
      <c r="O35" s="227"/>
      <c r="P35" s="227"/>
      <c r="Q35" s="276">
        <f t="shared" si="0"/>
        <v>12374.35248</v>
      </c>
      <c r="R35" s="277">
        <v>443</v>
      </c>
      <c r="S35" s="282"/>
      <c r="T35" s="282"/>
      <c r="U35" s="282"/>
      <c r="V35" s="282"/>
      <c r="W35" s="279">
        <f t="shared" si="4"/>
        <v>11931.35248</v>
      </c>
    </row>
    <row r="36" spans="1:23" s="2" customFormat="1" ht="20.100000000000001" customHeight="1">
      <c r="A36" s="42">
        <f t="shared" si="1"/>
        <v>29</v>
      </c>
      <c r="B36" s="306" t="s">
        <v>533</v>
      </c>
      <c r="C36" s="306" t="s">
        <v>534</v>
      </c>
      <c r="D36" s="306" t="s">
        <v>452</v>
      </c>
      <c r="E36" s="306" t="s">
        <v>535</v>
      </c>
      <c r="F36" s="306" t="s">
        <v>281</v>
      </c>
      <c r="G36" s="275">
        <v>5715</v>
      </c>
      <c r="H36" s="275">
        <f t="shared" si="2"/>
        <v>437.19749999999999</v>
      </c>
      <c r="I36" s="275">
        <f t="shared" si="3"/>
        <v>1044.1305</v>
      </c>
      <c r="J36" s="275">
        <v>61</v>
      </c>
      <c r="K36" s="275">
        <v>515</v>
      </c>
      <c r="L36" s="275">
        <v>175</v>
      </c>
      <c r="M36" s="275">
        <v>739</v>
      </c>
      <c r="N36" s="275">
        <v>588</v>
      </c>
      <c r="O36" s="275"/>
      <c r="P36" s="275"/>
      <c r="Q36" s="276">
        <f t="shared" si="0"/>
        <v>9274.3280000000013</v>
      </c>
      <c r="R36" s="277">
        <v>443</v>
      </c>
      <c r="S36" s="282"/>
      <c r="T36" s="282"/>
      <c r="U36" s="282"/>
      <c r="V36" s="282"/>
      <c r="W36" s="279">
        <f t="shared" si="4"/>
        <v>8831.3280000000013</v>
      </c>
    </row>
    <row r="37" spans="1:23" s="2" customFormat="1" ht="20.100000000000001" customHeight="1">
      <c r="A37" s="42">
        <f t="shared" si="1"/>
        <v>30</v>
      </c>
      <c r="B37" s="306" t="s">
        <v>536</v>
      </c>
      <c r="C37" s="306" t="s">
        <v>469</v>
      </c>
      <c r="D37" s="306" t="s">
        <v>452</v>
      </c>
      <c r="E37" s="306" t="s">
        <v>537</v>
      </c>
      <c r="F37" s="306" t="s">
        <v>237</v>
      </c>
      <c r="G37" s="227">
        <v>7896.14</v>
      </c>
      <c r="H37" s="275">
        <f t="shared" si="2"/>
        <v>604.05471</v>
      </c>
      <c r="I37" s="275">
        <f t="shared" si="3"/>
        <v>1442.6247780000001</v>
      </c>
      <c r="J37" s="275">
        <v>61</v>
      </c>
      <c r="K37" s="275">
        <v>515</v>
      </c>
      <c r="L37" s="275">
        <v>175</v>
      </c>
      <c r="M37" s="275">
        <v>739</v>
      </c>
      <c r="N37" s="275">
        <v>588</v>
      </c>
      <c r="O37" s="227"/>
      <c r="P37" s="227"/>
      <c r="Q37" s="276">
        <f t="shared" si="0"/>
        <v>12020.819487999999</v>
      </c>
      <c r="R37" s="277">
        <v>443</v>
      </c>
      <c r="S37" s="282"/>
      <c r="T37" s="282"/>
      <c r="U37" s="282"/>
      <c r="V37" s="282"/>
      <c r="W37" s="279">
        <f t="shared" si="4"/>
        <v>11577.819487999999</v>
      </c>
    </row>
    <row r="38" spans="1:23" s="2" customFormat="1" ht="20.100000000000001" customHeight="1">
      <c r="A38" s="42">
        <f t="shared" si="1"/>
        <v>31</v>
      </c>
      <c r="B38" s="306" t="s">
        <v>538</v>
      </c>
      <c r="C38" s="306" t="s">
        <v>343</v>
      </c>
      <c r="D38" s="306" t="s">
        <v>452</v>
      </c>
      <c r="E38" s="306" t="s">
        <v>539</v>
      </c>
      <c r="F38" s="306" t="s">
        <v>526</v>
      </c>
      <c r="G38" s="275">
        <v>7074.38</v>
      </c>
      <c r="H38" s="275">
        <f t="shared" si="2"/>
        <v>541.19006999999999</v>
      </c>
      <c r="I38" s="275">
        <f t="shared" si="3"/>
        <v>1292.4892259999999</v>
      </c>
      <c r="J38" s="275">
        <v>61</v>
      </c>
      <c r="K38" s="275">
        <v>515</v>
      </c>
      <c r="L38" s="275">
        <v>175</v>
      </c>
      <c r="M38" s="275">
        <v>739</v>
      </c>
      <c r="N38" s="275">
        <v>588</v>
      </c>
      <c r="O38" s="275"/>
      <c r="P38" s="275"/>
      <c r="Q38" s="276">
        <f t="shared" si="0"/>
        <v>10986.059295999999</v>
      </c>
      <c r="R38" s="277">
        <v>443</v>
      </c>
      <c r="S38" s="282"/>
      <c r="T38" s="282"/>
      <c r="U38" s="282"/>
      <c r="V38" s="282"/>
      <c r="W38" s="279">
        <f t="shared" si="4"/>
        <v>10543.059295999999</v>
      </c>
    </row>
    <row r="39" spans="1:23" s="2" customFormat="1" ht="20.100000000000001" customHeight="1">
      <c r="A39" s="42">
        <f t="shared" si="1"/>
        <v>32</v>
      </c>
      <c r="B39" s="306" t="s">
        <v>540</v>
      </c>
      <c r="C39" s="306" t="s">
        <v>304</v>
      </c>
      <c r="D39" s="306" t="s">
        <v>452</v>
      </c>
      <c r="E39" s="306" t="s">
        <v>541</v>
      </c>
      <c r="F39" s="306" t="s">
        <v>237</v>
      </c>
      <c r="G39" s="227">
        <v>7245</v>
      </c>
      <c r="H39" s="275">
        <f t="shared" si="2"/>
        <v>554.24249999999995</v>
      </c>
      <c r="I39" s="275">
        <f t="shared" si="3"/>
        <v>1323.6614999999999</v>
      </c>
      <c r="J39" s="275">
        <v>61</v>
      </c>
      <c r="K39" s="275">
        <v>515</v>
      </c>
      <c r="L39" s="275">
        <v>175</v>
      </c>
      <c r="M39" s="275">
        <v>739</v>
      </c>
      <c r="N39" s="275">
        <v>588</v>
      </c>
      <c r="O39" s="227"/>
      <c r="P39" s="227"/>
      <c r="Q39" s="276">
        <f t="shared" si="0"/>
        <v>11200.904</v>
      </c>
      <c r="R39" s="277">
        <v>443</v>
      </c>
      <c r="S39" s="282"/>
      <c r="T39" s="282"/>
      <c r="U39" s="282"/>
      <c r="V39" s="282"/>
      <c r="W39" s="279">
        <f t="shared" si="4"/>
        <v>10757.904</v>
      </c>
    </row>
    <row r="40" spans="1:23" s="2" customFormat="1" ht="20.100000000000001" customHeight="1">
      <c r="A40" s="42">
        <f t="shared" si="1"/>
        <v>33</v>
      </c>
      <c r="B40" s="306" t="s">
        <v>542</v>
      </c>
      <c r="C40" s="306" t="s">
        <v>543</v>
      </c>
      <c r="D40" s="306" t="s">
        <v>452</v>
      </c>
      <c r="E40" s="306" t="s">
        <v>544</v>
      </c>
      <c r="F40" s="306" t="s">
        <v>237</v>
      </c>
      <c r="G40" s="275">
        <v>7799.71</v>
      </c>
      <c r="H40" s="275">
        <f t="shared" si="2"/>
        <v>596.67781500000001</v>
      </c>
      <c r="I40" s="275">
        <f t="shared" si="3"/>
        <v>1425.0070169999999</v>
      </c>
      <c r="J40" s="275">
        <v>61</v>
      </c>
      <c r="K40" s="275">
        <v>515</v>
      </c>
      <c r="L40" s="275">
        <v>175</v>
      </c>
      <c r="M40" s="275">
        <v>739</v>
      </c>
      <c r="N40" s="275">
        <v>588</v>
      </c>
      <c r="O40" s="275"/>
      <c r="P40" s="275"/>
      <c r="Q40" s="276">
        <f t="shared" si="0"/>
        <v>11899.394832</v>
      </c>
      <c r="R40" s="277">
        <v>443</v>
      </c>
      <c r="S40" s="282"/>
      <c r="T40" s="282"/>
      <c r="U40" s="282"/>
      <c r="V40" s="282"/>
      <c r="W40" s="279">
        <f t="shared" si="4"/>
        <v>11456.394832</v>
      </c>
    </row>
    <row r="41" spans="1:23" s="2" customFormat="1" ht="20.100000000000001" customHeight="1">
      <c r="A41" s="42">
        <f t="shared" si="1"/>
        <v>34</v>
      </c>
      <c r="B41" s="306" t="s">
        <v>545</v>
      </c>
      <c r="C41" s="306" t="s">
        <v>255</v>
      </c>
      <c r="D41" s="306" t="s">
        <v>452</v>
      </c>
      <c r="E41" s="306" t="s">
        <v>546</v>
      </c>
      <c r="F41" s="306" t="s">
        <v>281</v>
      </c>
      <c r="G41" s="275">
        <v>6507.25</v>
      </c>
      <c r="H41" s="275">
        <f t="shared" si="2"/>
        <v>497.80462499999999</v>
      </c>
      <c r="I41" s="275">
        <f t="shared" si="3"/>
        <v>1188.874575</v>
      </c>
      <c r="J41" s="275">
        <v>61</v>
      </c>
      <c r="K41" s="275">
        <v>515</v>
      </c>
      <c r="L41" s="275">
        <v>175</v>
      </c>
      <c r="M41" s="275">
        <v>739</v>
      </c>
      <c r="N41" s="275">
        <v>588</v>
      </c>
      <c r="O41" s="275"/>
      <c r="P41" s="275"/>
      <c r="Q41" s="276">
        <f t="shared" si="0"/>
        <v>10271.9292</v>
      </c>
      <c r="R41" s="277">
        <v>443</v>
      </c>
      <c r="S41" s="282"/>
      <c r="T41" s="282"/>
      <c r="U41" s="282"/>
      <c r="V41" s="282"/>
      <c r="W41" s="279">
        <f t="shared" si="4"/>
        <v>9828.9292000000005</v>
      </c>
    </row>
    <row r="42" spans="1:23" s="2" customFormat="1" ht="20.100000000000001" customHeight="1">
      <c r="A42" s="42">
        <f t="shared" si="1"/>
        <v>35</v>
      </c>
      <c r="B42" s="306" t="s">
        <v>547</v>
      </c>
      <c r="C42" s="306" t="s">
        <v>548</v>
      </c>
      <c r="D42" s="306" t="s">
        <v>452</v>
      </c>
      <c r="E42" s="306" t="s">
        <v>549</v>
      </c>
      <c r="F42" s="306" t="s">
        <v>281</v>
      </c>
      <c r="G42" s="275">
        <v>6460.8</v>
      </c>
      <c r="H42" s="275">
        <f t="shared" si="2"/>
        <v>494.25119999999998</v>
      </c>
      <c r="I42" s="275">
        <f t="shared" si="3"/>
        <v>1180.38816</v>
      </c>
      <c r="J42" s="275">
        <v>61</v>
      </c>
      <c r="K42" s="275">
        <v>515</v>
      </c>
      <c r="L42" s="275">
        <v>175</v>
      </c>
      <c r="M42" s="275">
        <v>739</v>
      </c>
      <c r="N42" s="275">
        <v>588</v>
      </c>
      <c r="O42" s="275"/>
      <c r="P42" s="275"/>
      <c r="Q42" s="276">
        <f t="shared" si="0"/>
        <v>10213.43936</v>
      </c>
      <c r="R42" s="277">
        <v>443</v>
      </c>
      <c r="S42" s="282"/>
      <c r="T42" s="282"/>
      <c r="U42" s="282"/>
      <c r="V42" s="282"/>
      <c r="W42" s="279">
        <f t="shared" si="4"/>
        <v>9770.4393600000003</v>
      </c>
    </row>
    <row r="43" spans="1:23" s="2" customFormat="1" ht="20.100000000000001" customHeight="1">
      <c r="A43" s="42">
        <f t="shared" si="1"/>
        <v>36</v>
      </c>
      <c r="B43" s="306" t="s">
        <v>550</v>
      </c>
      <c r="C43" s="306" t="s">
        <v>551</v>
      </c>
      <c r="D43" s="306" t="s">
        <v>452</v>
      </c>
      <c r="E43" s="306" t="s">
        <v>552</v>
      </c>
      <c r="F43" s="306" t="s">
        <v>237</v>
      </c>
      <c r="G43" s="275">
        <v>6913.15</v>
      </c>
      <c r="H43" s="275">
        <f t="shared" si="2"/>
        <v>528.85597499999994</v>
      </c>
      <c r="I43" s="275">
        <f t="shared" si="3"/>
        <v>1263.0325049999999</v>
      </c>
      <c r="J43" s="275">
        <v>61</v>
      </c>
      <c r="K43" s="275">
        <v>515</v>
      </c>
      <c r="L43" s="275">
        <v>175</v>
      </c>
      <c r="M43" s="275">
        <v>739</v>
      </c>
      <c r="N43" s="275">
        <v>588</v>
      </c>
      <c r="O43" s="275"/>
      <c r="P43" s="275"/>
      <c r="Q43" s="276">
        <f t="shared" si="0"/>
        <v>10783.038479999999</v>
      </c>
      <c r="R43" s="277">
        <v>443</v>
      </c>
      <c r="S43" s="282"/>
      <c r="T43" s="282"/>
      <c r="U43" s="282"/>
      <c r="V43" s="282"/>
      <c r="W43" s="279">
        <f t="shared" si="4"/>
        <v>10340.038479999999</v>
      </c>
    </row>
    <row r="44" spans="1:23" s="2" customFormat="1" ht="20.100000000000001" customHeight="1">
      <c r="A44" s="42">
        <f t="shared" si="1"/>
        <v>37</v>
      </c>
      <c r="B44" s="306" t="s">
        <v>553</v>
      </c>
      <c r="C44" s="306" t="s">
        <v>554</v>
      </c>
      <c r="D44" s="306" t="s">
        <v>452</v>
      </c>
      <c r="E44" s="306" t="s">
        <v>555</v>
      </c>
      <c r="F44" s="306" t="s">
        <v>268</v>
      </c>
      <c r="G44" s="275">
        <v>6405</v>
      </c>
      <c r="H44" s="275">
        <f t="shared" si="2"/>
        <v>489.98250000000002</v>
      </c>
      <c r="I44" s="275">
        <f t="shared" si="3"/>
        <v>1170.1935000000001</v>
      </c>
      <c r="J44" s="275">
        <v>61</v>
      </c>
      <c r="K44" s="275">
        <v>515</v>
      </c>
      <c r="L44" s="275">
        <v>175</v>
      </c>
      <c r="M44" s="275">
        <v>739</v>
      </c>
      <c r="N44" s="275">
        <v>588</v>
      </c>
      <c r="O44" s="275"/>
      <c r="P44" s="275"/>
      <c r="Q44" s="276">
        <f t="shared" si="0"/>
        <v>10143.175999999999</v>
      </c>
      <c r="R44" s="277">
        <v>443</v>
      </c>
      <c r="S44" s="282"/>
      <c r="T44" s="282"/>
      <c r="U44" s="282"/>
      <c r="V44" s="282"/>
      <c r="W44" s="279">
        <f t="shared" si="4"/>
        <v>9700.1759999999995</v>
      </c>
    </row>
    <row r="45" spans="1:23" s="2" customFormat="1" ht="20.100000000000001" customHeight="1">
      <c r="A45" s="42">
        <f t="shared" si="1"/>
        <v>38</v>
      </c>
      <c r="B45" s="306" t="s">
        <v>556</v>
      </c>
      <c r="C45" s="306" t="s">
        <v>557</v>
      </c>
      <c r="D45" s="306" t="s">
        <v>452</v>
      </c>
      <c r="E45" s="306" t="s">
        <v>558</v>
      </c>
      <c r="F45" s="306" t="s">
        <v>288</v>
      </c>
      <c r="G45" s="275">
        <v>4725.51</v>
      </c>
      <c r="H45" s="275">
        <f t="shared" si="2"/>
        <v>361.50151499999998</v>
      </c>
      <c r="I45" s="275">
        <f t="shared" si="3"/>
        <v>863.35067700000002</v>
      </c>
      <c r="J45" s="275">
        <v>61</v>
      </c>
      <c r="K45" s="275">
        <v>515</v>
      </c>
      <c r="L45" s="275">
        <v>175</v>
      </c>
      <c r="M45" s="275">
        <v>739</v>
      </c>
      <c r="N45" s="275">
        <v>588</v>
      </c>
      <c r="O45" s="275"/>
      <c r="P45" s="275"/>
      <c r="Q45" s="276">
        <f t="shared" si="0"/>
        <v>8028.3621920000005</v>
      </c>
      <c r="R45" s="277">
        <v>443</v>
      </c>
      <c r="S45" s="282"/>
      <c r="T45" s="282"/>
      <c r="U45" s="282"/>
      <c r="V45" s="282"/>
      <c r="W45" s="279">
        <f t="shared" si="4"/>
        <v>7585.3621920000005</v>
      </c>
    </row>
    <row r="46" spans="1:23" s="2" customFormat="1" ht="20.100000000000001" customHeight="1">
      <c r="A46" s="42">
        <f t="shared" si="1"/>
        <v>39</v>
      </c>
      <c r="B46" s="290"/>
      <c r="C46" s="290"/>
      <c r="D46" s="290"/>
      <c r="E46" s="290"/>
      <c r="F46" s="29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290"/>
      <c r="C47" s="290"/>
      <c r="D47" s="290"/>
      <c r="E47" s="290"/>
      <c r="F47" s="29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290"/>
      <c r="C48" s="290"/>
      <c r="D48" s="290"/>
      <c r="E48" s="290"/>
      <c r="F48" s="29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290"/>
      <c r="C49" s="290"/>
      <c r="D49" s="290"/>
      <c r="E49" s="290"/>
      <c r="F49" s="29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290"/>
      <c r="C50" s="290"/>
      <c r="D50" s="290"/>
      <c r="E50" s="290"/>
      <c r="F50" s="29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290"/>
      <c r="C51" s="290"/>
      <c r="D51" s="290"/>
      <c r="E51" s="290"/>
      <c r="F51" s="29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290"/>
      <c r="C52" s="290"/>
      <c r="D52" s="290"/>
      <c r="E52" s="290"/>
      <c r="F52" s="29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5">SUM(G8:G52)</f>
        <v>278451.70999999996</v>
      </c>
      <c r="H53" s="112">
        <f t="shared" si="5"/>
        <v>21301.555814999992</v>
      </c>
      <c r="I53" s="112">
        <f t="shared" si="5"/>
        <v>50873.127417000011</v>
      </c>
      <c r="J53" s="112">
        <f t="shared" si="5"/>
        <v>2318</v>
      </c>
      <c r="K53" s="112">
        <f t="shared" si="5"/>
        <v>19570</v>
      </c>
      <c r="L53" s="112">
        <f t="shared" si="5"/>
        <v>6650</v>
      </c>
      <c r="M53" s="112">
        <f t="shared" si="5"/>
        <v>28082</v>
      </c>
      <c r="N53" s="112">
        <f t="shared" si="5"/>
        <v>22344</v>
      </c>
      <c r="O53" s="112">
        <f t="shared" si="5"/>
        <v>0</v>
      </c>
      <c r="P53" s="112">
        <f t="shared" si="5"/>
        <v>0</v>
      </c>
      <c r="Q53" s="112">
        <f t="shared" si="0"/>
        <v>429590.39323199994</v>
      </c>
      <c r="R53" s="48">
        <f>SUM(R8:R52)</f>
        <v>16834</v>
      </c>
      <c r="S53" s="344"/>
      <c r="T53" s="344"/>
      <c r="U53" s="344"/>
      <c r="V53" s="44"/>
      <c r="W53" s="129">
        <f>SUM(W8:W52)</f>
        <v>412756.39323199994</v>
      </c>
    </row>
    <row r="54" spans="1:23" s="2" customFormat="1" ht="20.100000000000001" customHeight="1" thickBot="1">
      <c r="A54" s="38"/>
      <c r="B54" s="63" t="str">
        <f>+A3</f>
        <v>Category: Social Worker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429590.39323199994</v>
      </c>
      <c r="R54" s="60"/>
      <c r="S54" s="382"/>
      <c r="T54" s="382"/>
      <c r="U54" s="382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51" t="s">
        <v>74</v>
      </c>
      <c r="H55" s="351"/>
      <c r="I55" s="351"/>
      <c r="J55" s="351"/>
      <c r="K55" s="351"/>
      <c r="L55" s="351"/>
      <c r="M55" s="351"/>
      <c r="N55" s="351"/>
      <c r="O55" s="351"/>
      <c r="P55" s="351"/>
      <c r="Q55" s="356">
        <f>+Q54</f>
        <v>429590.39323199994</v>
      </c>
      <c r="R55" s="48"/>
      <c r="S55" s="381"/>
      <c r="T55" s="381"/>
      <c r="U55" s="381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83"/>
      <c r="R56" s="60">
        <f>+R53</f>
        <v>16834</v>
      </c>
      <c r="S56" s="382"/>
      <c r="T56" s="382"/>
      <c r="U56" s="382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G55:P56"/>
    <mergeCell ref="C6:C7"/>
    <mergeCell ref="G6:G7"/>
    <mergeCell ref="S55:U56"/>
    <mergeCell ref="Q55:Q56"/>
    <mergeCell ref="S53:U54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scale="38" fitToHeight="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51</vt:i4>
      </vt:variant>
    </vt:vector>
  </HeadingPairs>
  <TitlesOfParts>
    <vt:vector size="68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Cover</vt:lpstr>
      <vt:lpstr>Enter1</vt:lpstr>
      <vt:lpstr>Enter2</vt:lpstr>
      <vt:lpstr>Enter3</vt:lpstr>
      <vt:lpstr>Enter4</vt:lpstr>
      <vt:lpstr>'DW-ADM'!Import</vt:lpstr>
      <vt:lpstr>'DW-CC'!Import</vt:lpstr>
      <vt:lpstr>'DW-G&amp;A'!Import</vt:lpstr>
      <vt:lpstr>'DW-IS'!Import</vt:lpstr>
      <vt:lpstr>'DW-MD'!Import</vt:lpstr>
      <vt:lpstr>'DW-MSW'!Import</vt:lpstr>
      <vt:lpstr>'DW-PGSP'!Import</vt:lpstr>
      <vt:lpstr>'DW-PSY'!Import</vt:lpstr>
      <vt:lpstr>'DW-RN'!Import</vt:lpstr>
      <vt:lpstr>'DW-SS'!Import</vt:lpstr>
      <vt:lpstr>'DW-SW'!Import</vt:lpstr>
      <vt:lpstr>'DW-TCM'!Import</vt:lpstr>
      <vt:lpstr>'DW-TP'!Import</vt:lpstr>
      <vt:lpstr>'DW-UD'!Import</vt:lpstr>
      <vt:lpstr>FINANCIALS!Import</vt:lpstr>
      <vt:lpstr>'DW-ADM'!Print_Area</vt:lpstr>
      <vt:lpstr>'DW-CC'!Print_Area</vt:lpstr>
      <vt:lpstr>'DW-G&amp;A'!Print_Area</vt:lpstr>
      <vt:lpstr>'DW-IS'!Print_Area</vt:lpstr>
      <vt:lpstr>'DW-MD'!Print_Area</vt:lpstr>
      <vt:lpstr>'DW-MSW'!Print_Area</vt:lpstr>
      <vt:lpstr>'DW-PGSP'!Print_Area</vt:lpstr>
      <vt:lpstr>'DW-PSY'!Print_Area</vt:lpstr>
      <vt:lpstr>'DW-RN'!Print_Area</vt:lpstr>
      <vt:lpstr>'DW-SS'!Print_Area</vt:lpstr>
      <vt:lpstr>'DW-SW'!Print_Area</vt:lpstr>
      <vt:lpstr>'DW-TCM'!Print_Area</vt:lpstr>
      <vt:lpstr>'DW-TP'!Print_Area</vt:lpstr>
      <vt:lpstr>'DW-UD'!Print_Area</vt:lpstr>
      <vt:lpstr>FINANCIALS!Print_Area</vt:lpstr>
      <vt:lpstr>Links!Print_Area</vt:lpstr>
      <vt:lpstr>'DW-ADM'!Worksheet</vt:lpstr>
      <vt:lpstr>'DW-CC'!Worksheet</vt:lpstr>
      <vt:lpstr>'DW-G&amp;A'!Worksheet</vt:lpstr>
      <vt:lpstr>'DW-IS'!Worksheet</vt:lpstr>
      <vt:lpstr>'DW-MD'!Worksheet</vt:lpstr>
      <vt:lpstr>'DW-MSW'!Worksheet</vt:lpstr>
      <vt:lpstr>'DW-PGSP'!Worksheet</vt:lpstr>
      <vt:lpstr>'DW-PSY'!Worksheet</vt:lpstr>
      <vt:lpstr>'DW-RN'!Worksheet</vt:lpstr>
      <vt:lpstr>'DW-SS'!Worksheet</vt:lpstr>
      <vt:lpstr>'DW-SW'!Worksheet</vt:lpstr>
      <vt:lpstr>'DW-TCM'!Worksheet</vt:lpstr>
      <vt:lpstr>'DW-TP'!Worksheet</vt:lpstr>
      <vt:lpstr>'DW-UD'!Worksheet</vt:lpstr>
      <vt:lpstr>FINANCIALS!Worksheet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Susan Qureshi</cp:lastModifiedBy>
  <cp:lastPrinted>2017-05-15T20:22:33Z</cp:lastPrinted>
  <dcterms:created xsi:type="dcterms:W3CDTF">2002-11-13T04:32:40Z</dcterms:created>
  <dcterms:modified xsi:type="dcterms:W3CDTF">2017-05-15T20:24:55Z</dcterms:modified>
</cp:coreProperties>
</file>