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d.docs.live.net/df5767fc652175e0/Documents/"/>
    </mc:Choice>
  </mc:AlternateContent>
  <xr:revisionPtr revIDLastSave="0" documentId="8_{D6A83AA2-C742-4BAF-B6AC-DCF715CBAD99}" xr6:coauthVersionLast="47" xr6:coauthVersionMax="47" xr10:uidLastSave="{00000000-0000-0000-0000-000000000000}"/>
  <bookViews>
    <workbookView xWindow="1330" yWindow="940" windowWidth="17660" windowHeight="13010" xr2:uid="{76F9D8DA-B709-462E-83A2-4D553DCBFE2E}"/>
  </bookViews>
  <sheets>
    <sheet name="Sheet1" sheetId="1" r:id="rId1"/>
    <sheet name="WACC" sheetId="7" r:id="rId2"/>
    <sheet name="Income Statement" sheetId="3" r:id="rId3"/>
    <sheet name="Assets" sheetId="9" r:id="rId4"/>
    <sheet name="Liabilities" sheetId="10" r:id="rId5"/>
    <sheet name="Cash Flow" sheetId="12" r:id="rId6"/>
  </sheets>
  <definedNames>
    <definedName name="tgr" localSheetId="1">WACC!#REF!</definedName>
    <definedName name="wacc" localSheetId="1">WACC!#REF!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22" i="7"/>
  <c r="H35" i="1"/>
  <c r="H36" i="1" s="1"/>
  <c r="H38" i="1"/>
  <c r="H43" i="1"/>
  <c r="H44" i="1"/>
  <c r="H46" i="1"/>
  <c r="H47" i="1"/>
  <c r="H49" i="1"/>
  <c r="H50" i="1"/>
  <c r="M12" i="1"/>
  <c r="D15" i="7"/>
  <c r="M59" i="1"/>
  <c r="M58" i="1"/>
  <c r="D14" i="7"/>
  <c r="D9" i="7"/>
  <c r="D13" i="7"/>
  <c r="D8" i="7"/>
  <c r="D10" i="7" s="1"/>
  <c r="D11" i="7"/>
  <c r="H39" i="1" l="1"/>
  <c r="M18" i="1"/>
  <c r="M25" i="1"/>
  <c r="M46" i="1" s="1"/>
  <c r="I32" i="1"/>
  <c r="J32" i="1" s="1"/>
  <c r="K32" i="1" s="1"/>
  <c r="L32" i="1" s="1"/>
  <c r="M32" i="1" s="1"/>
  <c r="J12" i="1"/>
  <c r="K12" i="1" s="1"/>
  <c r="K25" i="1" s="1"/>
  <c r="K46" i="1" s="1"/>
  <c r="H29" i="1"/>
  <c r="H28" i="1"/>
  <c r="G49" i="1"/>
  <c r="F49" i="1"/>
  <c r="E49" i="1"/>
  <c r="G28" i="1"/>
  <c r="F28" i="1"/>
  <c r="E28" i="1"/>
  <c r="D46" i="1"/>
  <c r="M47" i="1"/>
  <c r="L47" i="1"/>
  <c r="K47" i="1"/>
  <c r="J47" i="1"/>
  <c r="I47" i="1"/>
  <c r="G46" i="1"/>
  <c r="F46" i="1"/>
  <c r="E46" i="1"/>
  <c r="D25" i="1"/>
  <c r="E25" i="1"/>
  <c r="E26" i="1" s="1"/>
  <c r="E47" i="1" s="1"/>
  <c r="F25" i="1"/>
  <c r="G25" i="1"/>
  <c r="H25" i="1"/>
  <c r="H26" i="1" s="1"/>
  <c r="G43" i="1"/>
  <c r="G22" i="1"/>
  <c r="H22" i="1"/>
  <c r="F22" i="1"/>
  <c r="F43" i="1"/>
  <c r="E43" i="1"/>
  <c r="D43" i="1"/>
  <c r="D22" i="1"/>
  <c r="E22" i="1"/>
  <c r="G35" i="1"/>
  <c r="G36" i="1" s="1"/>
  <c r="F35" i="1"/>
  <c r="F39" i="1" s="1"/>
  <c r="E35" i="1"/>
  <c r="E36" i="1" s="1"/>
  <c r="D35" i="1"/>
  <c r="D36" i="1" s="1"/>
  <c r="F15" i="1"/>
  <c r="E15" i="1"/>
  <c r="D15" i="1"/>
  <c r="H32" i="1"/>
  <c r="H12" i="1"/>
  <c r="G32" i="1"/>
  <c r="G12" i="1"/>
  <c r="F32" i="1"/>
  <c r="F12" i="1"/>
  <c r="E32" i="1"/>
  <c r="E12" i="1"/>
  <c r="D32" i="1"/>
  <c r="D12" i="1"/>
  <c r="I12" i="1"/>
  <c r="G38" i="1"/>
  <c r="F38" i="1"/>
  <c r="E38" i="1"/>
  <c r="D38" i="1"/>
  <c r="G18" i="1"/>
  <c r="E18" i="1"/>
  <c r="D18" i="1"/>
  <c r="J25" i="1" l="1"/>
  <c r="L12" i="1"/>
  <c r="L25" i="1" s="1"/>
  <c r="L46" i="1" s="1"/>
  <c r="J43" i="1"/>
  <c r="K43" i="1"/>
  <c r="I22" i="1"/>
  <c r="J22" i="1"/>
  <c r="K22" i="1"/>
  <c r="I43" i="1"/>
  <c r="I35" i="1"/>
  <c r="I25" i="1"/>
  <c r="I46" i="1" s="1"/>
  <c r="J46" i="1"/>
  <c r="D29" i="1"/>
  <c r="D50" i="1" s="1"/>
  <c r="F33" i="1"/>
  <c r="F36" i="1"/>
  <c r="G39" i="1"/>
  <c r="E39" i="1"/>
  <c r="H33" i="1"/>
  <c r="G33" i="1"/>
  <c r="E33" i="1"/>
  <c r="D39" i="1"/>
  <c r="J35" i="1" l="1"/>
  <c r="K35" i="1" s="1"/>
  <c r="L43" i="1"/>
  <c r="L22" i="1"/>
  <c r="I38" i="1"/>
  <c r="I41" i="1" s="1"/>
  <c r="J41" i="1" l="1"/>
  <c r="J38" i="1"/>
  <c r="M22" i="1"/>
  <c r="M43" i="1"/>
  <c r="L35" i="1"/>
  <c r="K38" i="1"/>
  <c r="K41" i="1" s="1"/>
  <c r="I52" i="1" l="1"/>
  <c r="M35" i="1"/>
  <c r="L38" i="1"/>
  <c r="L41" i="1" s="1"/>
  <c r="J52" i="1" l="1"/>
  <c r="M38" i="1"/>
  <c r="M41" i="1" s="1"/>
  <c r="M52" i="1" s="1"/>
  <c r="K52" i="1" l="1"/>
  <c r="L52" i="1" l="1"/>
  <c r="H23" i="1" l="1"/>
  <c r="D26" i="1"/>
  <c r="D47" i="1" s="1"/>
  <c r="D20" i="7"/>
  <c r="D23" i="1"/>
  <c r="D44" i="1" s="1"/>
  <c r="I53" i="1" l="1"/>
  <c r="M55" i="1"/>
  <c r="M56" i="1" s="1"/>
  <c r="M53" i="1"/>
  <c r="K53" i="1"/>
  <c r="J53" i="1"/>
  <c r="L53" i="1"/>
  <c r="E29" i="1"/>
  <c r="E50" i="1" s="1"/>
  <c r="M57" i="1" l="1"/>
  <c r="M60" i="1" s="1"/>
  <c r="M62" i="1" s="1"/>
  <c r="F3" i="1" s="1"/>
  <c r="J4" i="1" s="1"/>
  <c r="H18" i="1"/>
  <c r="H19" i="1" s="1"/>
  <c r="F18" i="1"/>
  <c r="H15" i="1"/>
  <c r="I15" i="1" s="1"/>
  <c r="G15" i="1"/>
  <c r="G19" i="1" s="1"/>
  <c r="E19" i="1"/>
  <c r="F29" i="1"/>
  <c r="F50" i="1" s="1"/>
  <c r="D31" i="1"/>
  <c r="J30" i="1"/>
  <c r="K30" i="1" s="1"/>
  <c r="L30" i="1" s="1"/>
  <c r="M30" i="1" s="1"/>
  <c r="E23" i="1"/>
  <c r="E44" i="1" s="1"/>
  <c r="E21" i="1"/>
  <c r="E31" i="1" s="1"/>
  <c r="E16" i="1"/>
  <c r="E13" i="1"/>
  <c r="E11" i="1"/>
  <c r="F11" i="1" s="1"/>
  <c r="G11" i="1" s="1"/>
  <c r="H11" i="1" s="1"/>
  <c r="I11" i="1" s="1"/>
  <c r="J11" i="1" s="1"/>
  <c r="K11" i="1" s="1"/>
  <c r="L11" i="1" s="1"/>
  <c r="M11" i="1" s="1"/>
  <c r="J10" i="1"/>
  <c r="K10" i="1" s="1"/>
  <c r="L10" i="1" s="1"/>
  <c r="M10" i="1" s="1"/>
  <c r="G13" i="1" l="1"/>
  <c r="G26" i="1"/>
  <c r="G47" i="1" s="1"/>
  <c r="G23" i="1"/>
  <c r="G44" i="1" s="1"/>
  <c r="I18" i="1"/>
  <c r="J15" i="1"/>
  <c r="F19" i="1"/>
  <c r="F23" i="1"/>
  <c r="F44" i="1" s="1"/>
  <c r="F16" i="1"/>
  <c r="G16" i="1"/>
  <c r="G29" i="1"/>
  <c r="G50" i="1" s="1"/>
  <c r="D19" i="1"/>
  <c r="D16" i="1"/>
  <c r="F13" i="1"/>
  <c r="H13" i="1"/>
  <c r="H16" i="1"/>
  <c r="F26" i="1"/>
  <c r="F47" i="1" s="1"/>
  <c r="F21" i="1"/>
  <c r="J18" i="1" l="1"/>
  <c r="K15" i="1"/>
  <c r="F31" i="1"/>
  <c r="G21" i="1"/>
  <c r="H21" i="1" s="1"/>
  <c r="K18" i="1" l="1"/>
  <c r="L15" i="1"/>
  <c r="G31" i="1"/>
  <c r="L18" i="1" l="1"/>
  <c r="M15" i="1"/>
  <c r="I21" i="1"/>
  <c r="H31" i="1"/>
  <c r="I31" i="1" l="1"/>
  <c r="J21" i="1"/>
  <c r="J31" i="1" l="1"/>
  <c r="K21" i="1"/>
  <c r="K31" i="1" l="1"/>
  <c r="L21" i="1"/>
  <c r="L31" i="1" l="1"/>
  <c r="M21" i="1"/>
  <c r="M31" i="1" s="1"/>
</calcChain>
</file>

<file path=xl/sharedStrings.xml><?xml version="1.0" encoding="utf-8"?>
<sst xmlns="http://schemas.openxmlformats.org/spreadsheetml/2006/main" count="344" uniqueCount="219">
  <si>
    <t>Orion SA DCF</t>
  </si>
  <si>
    <t>Ticker</t>
  </si>
  <si>
    <t>OEC</t>
  </si>
  <si>
    <t>Implied Share Price</t>
  </si>
  <si>
    <t>Date</t>
  </si>
  <si>
    <t>Today's Share Price</t>
  </si>
  <si>
    <t>Upside (Downside)</t>
  </si>
  <si>
    <t>Assumptions</t>
  </si>
  <si>
    <t>Valuation Assumptions</t>
  </si>
  <si>
    <t>WACC</t>
  </si>
  <si>
    <t>TGR</t>
  </si>
  <si>
    <t xml:space="preserve">Income Statement </t>
  </si>
  <si>
    <t>Revenue</t>
  </si>
  <si>
    <t>% growth</t>
  </si>
  <si>
    <t>EBIT</t>
  </si>
  <si>
    <t>% of sales</t>
  </si>
  <si>
    <t>Taxes</t>
  </si>
  <si>
    <t>% of EBIT</t>
  </si>
  <si>
    <t>Cash Flow Items</t>
  </si>
  <si>
    <t>D&amp;A</t>
  </si>
  <si>
    <t>CapEx</t>
  </si>
  <si>
    <t>Change in NWC</t>
  </si>
  <si>
    <t>DCF</t>
  </si>
  <si>
    <t>% margin</t>
  </si>
  <si>
    <t>EBIAT</t>
  </si>
  <si>
    <t>Unlevered FCF</t>
  </si>
  <si>
    <t>Present Value of FCF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</si>
  <si>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</si>
  <si>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</si>
  <si>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</si>
  <si>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</si>
  <si>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</si>
  <si>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</si>
  <si>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</si>
  <si>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Share Price</t>
  </si>
  <si>
    <t>x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</si>
  <si>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</si>
  <si>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</si>
  <si>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</si>
  <si>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</si>
  <si>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</si>
  <si>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</si>
  <si>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</si>
  <si>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</si>
  <si>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</si>
  <si>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</si>
  <si>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</si>
  <si>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</si>
  <si>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Fiscal year is January-December. All values USD Millions.</t>
  </si>
  <si>
    <t>5-year trend</t>
  </si>
  <si>
    <t>Sales/Revenue</t>
  </si>
  <si>
    <t>Sales Growth</t>
  </si>
  <si>
    <t>-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</si>
  <si>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</si>
  <si>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</si>
  <si>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</si>
  <si>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</si>
  <si>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</si>
  <si>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</si>
  <si>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</si>
  <si>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</si>
  <si>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</si>
  <si>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</si>
  <si>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</si>
  <si>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</si>
  <si>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</si>
  <si>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Unusual Expense</t>
  </si>
  <si>
    <t>Non Operating Income/Expense</t>
  </si>
  <si>
    <t>Interest Expense</t>
  </si>
  <si>
    <t>Interest Expense Growth</t>
  </si>
  <si>
    <t>Gross Interest Expense</t>
  </si>
  <si>
    <t>Interest Capitalized</t>
  </si>
  <si>
    <t>Pretax Income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</si>
  <si>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</si>
  <si>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</si>
  <si>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</si>
  <si>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</si>
  <si>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</si>
  <si>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</si>
  <si>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</si>
  <si>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Equity in Affiliates</t>
  </si>
  <si>
    <t>Consolidated Net Income</t>
  </si>
  <si>
    <t>Net Income</t>
  </si>
  <si>
    <t>Net Income Growth</t>
  </si>
  <si>
    <t>Net Margin</t>
  </si>
  <si>
    <t>Net Income After Extraordinaries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</si>
  <si>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</si>
  <si>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</si>
  <si>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</si>
  <si>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</si>
  <si>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</si>
  <si>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</si>
  <si>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</si>
  <si>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</si>
  <si>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</si>
  <si>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</si>
  <si>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</t>
  </si>
  <si>
    <t>Cash Only</t>
  </si>
  <si>
    <t>Cash &amp; Short Term Investments Growth</t>
  </si>
  <si>
    <t>Cash &amp; ST Investments / Total Assets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</si>
  <si>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</si>
  <si>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</si>
  <si>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</si>
  <si>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</si>
  <si>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</si>
  <si>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Accounts Receivable Growth</t>
  </si>
  <si>
    <t>Accounts Receivable Turnover</t>
  </si>
  <si>
    <t>Inventories</t>
  </si>
  <si>
    <t>Finished Goods</t>
  </si>
  <si>
    <t>Work in Progress</t>
  </si>
  <si>
    <t>Raw Materials</t>
  </si>
  <si>
    <t>Other Current Assets</t>
  </si>
  <si>
    <t>Prepaid Expenses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</si>
  <si>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</si>
  <si>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</si>
  <si>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</si>
  <si>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</si>
  <si>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</si>
  <si>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Land &amp; Improvements</t>
  </si>
  <si>
    <t>Machinery &amp; Equipment</t>
  </si>
  <si>
    <t>Construction in Progress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</si>
  <si>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</si>
  <si>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</si>
  <si>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</si>
  <si>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</si>
  <si>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</si>
  <si>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Long-Term Note Receivable</t>
  </si>
  <si>
    <t>Intangible Assets</t>
  </si>
  <si>
    <t>Net Goodwill</t>
  </si>
  <si>
    <t>Net Other Intangibles</t>
  </si>
  <si>
    <t>Other Assets</t>
  </si>
  <si>
    <t>Deferred Charges</t>
  </si>
  <si>
    <t>Tangible Other Assets</t>
  </si>
  <si>
    <t>Total Assets</t>
  </si>
  <si>
    <t>Assets - Total - Growth</t>
  </si>
  <si>
    <t>Asset Turnover</t>
  </si>
  <si>
    <t>Return On Average Assets</t>
  </si>
  <si>
    <t>ST Debt &amp; Current Portion LT Debt</t>
  </si>
  <si>
    <t>Short Term Debt</t>
  </si>
  <si>
    <t>Current Portion of Long Term Debt</t>
  </si>
  <si>
    <t>Accounts Payable</t>
  </si>
  <si>
    <t>Accounts Payable Growth</t>
  </si>
  <si>
    <t>Income Tax Payable</t>
  </si>
  <si>
    <t>Other Current Liabilities</t>
  </si>
  <si>
    <t>Accrued Payroll</t>
  </si>
  <si>
    <t>Miscellaneous Current Liabilities</t>
  </si>
  <si>
    <t>Total Current Liabilities</t>
  </si>
  <si>
    <t>Current Ratio</t>
  </si>
  <si>
    <t>Quick Ratio</t>
  </si>
  <si>
    <t>Cash Ratio</t>
  </si>
  <si>
    <t>Long-Term Debt</t>
  </si>
  <si>
    <t>Long-Term Debt excl. Capitalized Leases</t>
  </si>
  <si>
    <t>Non-Convertible Debt</t>
  </si>
  <si>
    <t>Capitalized Lease Obligations</t>
  </si>
  <si>
    <t>Provision for Risks &amp; Charges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</si>
  <si>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</si>
  <si>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</si>
  <si>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</si>
  <si>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</si>
  <si>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</si>
  <si>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Total Liabilities</t>
  </si>
  <si>
    <t>Total Liabilities / Total Assets</t>
  </si>
  <si>
    <t>Common Equity (Total)</t>
  </si>
  <si>
    <t>Common Stock Par/Carry Value</t>
  </si>
  <si>
    <t>Additional Paid-In Capital/Capital Surplus</t>
  </si>
  <si>
    <t>Retained Earnings</t>
  </si>
  <si>
    <t>Cumulative Translation Adjustment/Unrealized For. Exch. Gain</t>
  </si>
  <si>
    <t>Other Appropriated Reserves</t>
  </si>
  <si>
    <t>Treasury Stock</t>
  </si>
  <si>
    <t>Common Equity / Total Assets</t>
  </si>
  <si>
    <t>Total Shareholders' Equity</t>
  </si>
  <si>
    <t>Total Shareholders' Equity / Total Assets</t>
  </si>
  <si>
    <t>Total Equity</t>
  </si>
  <si>
    <t>Liabilities &amp; Shareholders' Equity</t>
  </si>
  <si>
    <t>Fiscal year is January-December. All values USD Thousands.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</si>
  <si>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</si>
  <si>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</si>
  <si>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</si>
  <si>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</si>
  <si>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</si>
  <si>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Other Funds</t>
  </si>
  <si>
    <t>Funds from Operations</t>
  </si>
  <si>
    <t>Changes in Working Capital</t>
  </si>
  <si>
    <t>Receivables</t>
  </si>
  <si>
    <t>Income Taxes Payable</t>
  </si>
  <si>
    <t>Other Assets/Liabilities</t>
  </si>
  <si>
    <t>Net Operating Cash Flow</t>
  </si>
  <si>
    <t>Net Operating Cash Flow Growth</t>
  </si>
  <si>
    <t>Net Operating Cash Flow / Sales</t>
  </si>
  <si>
    <t>Investing Activities</t>
  </si>
  <si>
    <t>All values USD Thousands.</t>
  </si>
  <si>
    <t>Capital Expenditures</t>
  </si>
  <si>
    <t>Capital Expenditures (Fixed Assets)</t>
  </si>
  <si>
    <t>Capital Expenditures Growth</t>
  </si>
  <si>
    <t>Capital Expenditures / Sales</t>
  </si>
  <si>
    <t>Net Investing Cash Flow</t>
  </si>
  <si>
    <t>Net Investing Cash Flow Growth</t>
  </si>
  <si>
    <t>Net Investing Cash Flow / Sales</t>
  </si>
  <si>
    <t>Financing Activities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</si>
  <si>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</si>
  <si>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</si>
  <si>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</si>
  <si>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</si>
  <si>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</si>
  <si>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</si>
  <si>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</si>
  <si>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</si>
  <si>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</si>
  <si>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</si>
  <si>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</si>
  <si>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Other Uses</t>
  </si>
  <si>
    <t>Net Financing Cash Flow</t>
  </si>
  <si>
    <t>Net Financing Cash Flow Growth</t>
  </si>
  <si>
    <t>Net Financing Cash Flow / Sales</t>
  </si>
  <si>
    <t>Exchange Rate Effect</t>
  </si>
  <si>
    <t>Net Change in Cash</t>
  </si>
  <si>
    <t>Free Cash Flow</t>
  </si>
  <si>
    <t>Free Cash Flow Growth</t>
  </si>
  <si>
    <t>Free Cash Flow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</si>
</sst>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_([$$-409]* #,##0.00_);_([$$-409]* \(#,##0.00\);_([$$-409]* &quot;-&quot;??_);_(@_)"/>
    <numFmt numFmtId="166" formatCode="0.0%;\(0.0%\)"/>
    <numFmt numFmtId="167" formatCode="0.0%"/>
    <numFmt numFmtId="168" formatCode="0.00000%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5"/>
      <color rgb="FF333333"/>
      <name val="Arial"/>
      <family val="2"/>
    </font>
    <font>
      <sz val="5"/>
      <color rgb="FF000000"/>
      <name val="Arial"/>
      <family val="2"/>
    </font>
    <font>
      <sz val="7"/>
      <color theme="1"/>
      <name val="Aptos Narrow"/>
      <family val="2"/>
      <scheme val="minor"/>
    </font>
    <font>
      <sz val="5"/>
      <color rgb="FFFF0000"/>
      <name val="Arial"/>
      <family val="2"/>
    </font>
    <font>
      <sz val="5"/>
      <color rgb="FF45923D"/>
      <name val="Arial"/>
      <family val="2"/>
    </font>
    <font>
      <sz val="5"/>
      <color theme="1"/>
      <name val="Aptos Narrow"/>
      <family val="2"/>
      <scheme val="minor"/>
    </font>
    <font>
      <sz val="5"/>
      <color rgb="FF333333"/>
      <name val="Aptos Narrow"/>
      <family val="2"/>
      <scheme val="minor"/>
    </font>
    <font>
      <sz val="5"/>
      <color rgb="FFFF0000"/>
      <name val="Aptos Narrow"/>
      <family val="2"/>
      <scheme val="minor"/>
    </font>
    <font>
      <sz val="5"/>
      <color rgb="FF45923D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 style="medium">
        <color rgb="FFE5E5E5"/>
      </left>
      <right/>
      <top/>
      <bottom/>
      <diagonal/>
    </border>
    <border>
      <left/>
      <right style="medium">
        <color rgb="FFE5E5E5"/>
      </right>
      <top style="medium">
        <color rgb="FFE5E5E5"/>
      </top>
      <bottom/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/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 style="medium">
        <color rgb="FFE5E5E5"/>
      </left>
      <right/>
      <top style="medium">
        <color rgb="FFE5E5E5"/>
      </top>
      <bottom style="medium">
        <color rgb="FFE5E5E5"/>
      </bottom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/>
      <right/>
      <top style="medium">
        <color rgb="FF000000"/>
      </top>
      <bottom style="medium">
        <color rgb="FFE5E5E5"/>
      </bottom>
      <diagonal/>
    </border>
    <border>
      <left style="medium">
        <color rgb="FFE5E5E5"/>
      </left>
      <right/>
      <top style="medium">
        <color rgb="FF000000"/>
      </top>
      <bottom style="medium">
        <color rgb="FFE5E5E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0" xfId="0" applyNumberFormat="1"/>
    <xf numFmtId="14" fontId="0" fillId="2" borderId="2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3" fillId="0" borderId="0" xfId="0" applyFont="1"/>
    <xf numFmtId="167" fontId="0" fillId="2" borderId="3" xfId="0" applyNumberFormat="1" applyFill="1" applyBorder="1" applyAlignment="1">
      <alignment horizontal="center"/>
    </xf>
    <xf numFmtId="0" fontId="2" fillId="3" borderId="4" xfId="0" applyFont="1" applyFill="1" applyBorder="1"/>
    <xf numFmtId="0" fontId="5" fillId="4" borderId="0" xfId="0" applyFont="1" applyFill="1"/>
    <xf numFmtId="3" fontId="6" fillId="4" borderId="0" xfId="0" applyNumberFormat="1" applyFont="1" applyFill="1"/>
    <xf numFmtId="3" fontId="6" fillId="4" borderId="4" xfId="0" applyNumberFormat="1" applyFont="1" applyFill="1" applyBorder="1"/>
    <xf numFmtId="0" fontId="7" fillId="4" borderId="0" xfId="0" applyFont="1" applyFill="1"/>
    <xf numFmtId="167" fontId="7" fillId="4" borderId="0" xfId="1" applyNumberFormat="1" applyFont="1" applyFill="1"/>
    <xf numFmtId="167" fontId="7" fillId="4" borderId="4" xfId="1" applyNumberFormat="1" applyFont="1" applyFill="1" applyBorder="1"/>
    <xf numFmtId="167" fontId="7" fillId="4" borderId="0" xfId="1" applyNumberFormat="1" applyFont="1" applyFill="1" applyBorder="1"/>
    <xf numFmtId="0" fontId="8" fillId="4" borderId="0" xfId="0" applyFont="1" applyFill="1"/>
    <xf numFmtId="0" fontId="5" fillId="4" borderId="4" xfId="0" applyFont="1" applyFill="1" applyBorder="1"/>
    <xf numFmtId="3" fontId="5" fillId="4" borderId="0" xfId="0" applyNumberFormat="1" applyFont="1" applyFill="1"/>
    <xf numFmtId="3" fontId="5" fillId="4" borderId="4" xfId="0" applyNumberFormat="1" applyFont="1" applyFill="1" applyBorder="1"/>
    <xf numFmtId="37" fontId="6" fillId="4" borderId="0" xfId="0" applyNumberFormat="1" applyFont="1" applyFill="1"/>
    <xf numFmtId="37" fontId="6" fillId="4" borderId="4" xfId="0" applyNumberFormat="1" applyFont="1" applyFill="1" applyBorder="1"/>
    <xf numFmtId="166" fontId="9" fillId="0" borderId="0" xfId="1" applyNumberFormat="1" applyFont="1"/>
    <xf numFmtId="166" fontId="9" fillId="0" borderId="4" xfId="1" applyNumberFormat="1" applyFont="1" applyBorder="1"/>
    <xf numFmtId="0" fontId="0" fillId="0" borderId="4" xfId="0" applyBorder="1"/>
    <xf numFmtId="0" fontId="9" fillId="0" borderId="0" xfId="0" applyFont="1"/>
    <xf numFmtId="167" fontId="9" fillId="0" borderId="0" xfId="1" applyNumberFormat="1" applyFont="1"/>
    <xf numFmtId="167" fontId="0" fillId="0" borderId="0" xfId="0" applyNumberFormat="1"/>
    <xf numFmtId="0" fontId="3" fillId="0" borderId="5" xfId="0" applyFont="1" applyBorder="1"/>
    <xf numFmtId="0" fontId="3" fillId="0" borderId="6" xfId="0" applyFont="1" applyBorder="1"/>
    <xf numFmtId="3" fontId="3" fillId="0" borderId="6" xfId="0" applyNumberFormat="1" applyFont="1" applyBorder="1"/>
    <xf numFmtId="3" fontId="0" fillId="0" borderId="0" xfId="0" applyNumberFormat="1"/>
    <xf numFmtId="37" fontId="5" fillId="0" borderId="0" xfId="0" applyNumberFormat="1" applyFont="1"/>
    <xf numFmtId="166" fontId="9" fillId="0" borderId="0" xfId="1" applyNumberFormat="1" applyFont="1" applyBorder="1"/>
    <xf numFmtId="37" fontId="3" fillId="0" borderId="6" xfId="0" applyNumberFormat="1" applyFont="1" applyBorder="1"/>
    <xf numFmtId="14" fontId="0" fillId="0" borderId="0" xfId="0" applyNumberFormat="1"/>
    <xf numFmtId="37" fontId="5" fillId="0" borderId="1" xfId="0" applyNumberFormat="1" applyFont="1" applyBorder="1"/>
    <xf numFmtId="37" fontId="8" fillId="0" borderId="0" xfId="0" applyNumberFormat="1" applyFont="1"/>
    <xf numFmtId="0" fontId="0" fillId="0" borderId="0" xfId="0" quotePrefix="1"/>
    <xf numFmtId="0" fontId="0" fillId="0" borderId="1" xfId="0" quotePrefix="1" applyBorder="1"/>
    <xf numFmtId="3" fontId="0" fillId="0" borderId="8" xfId="0" applyNumberFormat="1" applyBorder="1" applyAlignment="1">
      <alignment horizontal="right"/>
    </xf>
    <xf numFmtId="165" fontId="3" fillId="0" borderId="0" xfId="0" applyNumberFormat="1" applyFont="1"/>
    <xf numFmtId="0" fontId="10" fillId="0" borderId="9" xfId="0" applyFont="1" applyBorder="1" applyAlignment="1">
      <alignment horizontal="left" wrapText="1"/>
    </xf>
    <xf numFmtId="0" fontId="11" fillId="0" borderId="9" xfId="0" applyFont="1" applyBorder="1" applyAlignment="1">
      <alignment horizontal="left" vertical="center" wrapText="1"/>
    </xf>
    <xf numFmtId="3" fontId="11" fillId="0" borderId="10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right" wrapText="1"/>
    </xf>
    <xf numFmtId="0" fontId="12" fillId="0" borderId="10" xfId="0" applyFont="1" applyBorder="1" applyAlignment="1">
      <alignment horizontal="left" wrapText="1"/>
    </xf>
    <xf numFmtId="0" fontId="12" fillId="0" borderId="9" xfId="0" applyFont="1" applyBorder="1" applyAlignment="1">
      <alignment horizontal="right" wrapText="1"/>
    </xf>
    <xf numFmtId="0" fontId="12" fillId="0" borderId="11" xfId="0" applyFont="1" applyBorder="1" applyAlignment="1">
      <alignment horizontal="left" wrapText="1"/>
    </xf>
    <xf numFmtId="0" fontId="12" fillId="0" borderId="10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right" vertical="top" wrapText="1"/>
    </xf>
    <xf numFmtId="0" fontId="11" fillId="0" borderId="10" xfId="0" applyFont="1" applyBorder="1" applyAlignment="1">
      <alignment horizontal="righ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9" xfId="0" applyFont="1" applyBorder="1" applyAlignment="1">
      <alignment horizontal="left" vertical="center" wrapText="1" indent="3"/>
    </xf>
    <xf numFmtId="10" fontId="14" fillId="0" borderId="10" xfId="0" applyNumberFormat="1" applyFont="1" applyBorder="1" applyAlignment="1">
      <alignment horizontal="right" vertical="center" wrapText="1"/>
    </xf>
    <xf numFmtId="167" fontId="9" fillId="0" borderId="0" xfId="1" applyNumberFormat="1" applyFont="1" applyBorder="1"/>
    <xf numFmtId="167" fontId="0" fillId="0" borderId="0" xfId="0" applyNumberFormat="1" applyAlignment="1">
      <alignment horizontal="right"/>
    </xf>
    <xf numFmtId="167" fontId="0" fillId="2" borderId="3" xfId="0" applyNumberFormat="1" applyFill="1" applyBorder="1" applyAlignment="1">
      <alignment horizontal="right"/>
    </xf>
    <xf numFmtId="9" fontId="0" fillId="0" borderId="0" xfId="1" applyFont="1"/>
    <xf numFmtId="0" fontId="0" fillId="2" borderId="3" xfId="0" applyFill="1" applyBorder="1" applyAlignment="1">
      <alignment horizontal="right"/>
    </xf>
    <xf numFmtId="0" fontId="3" fillId="5" borderId="5" xfId="0" applyFont="1" applyFill="1" applyBorder="1"/>
    <xf numFmtId="0" fontId="0" fillId="5" borderId="6" xfId="0" applyFill="1" applyBorder="1"/>
    <xf numFmtId="10" fontId="3" fillId="5" borderId="7" xfId="0" applyNumberFormat="1" applyFont="1" applyFill="1" applyBorder="1"/>
    <xf numFmtId="0" fontId="14" fillId="0" borderId="10" xfId="0" applyFont="1" applyBorder="1" applyAlignment="1">
      <alignment horizontal="right" vertical="center" wrapText="1"/>
    </xf>
    <xf numFmtId="0" fontId="11" fillId="0" borderId="18" xfId="0" applyFont="1" applyBorder="1" applyAlignment="1">
      <alignment horizontal="left" vertical="center" wrapText="1"/>
    </xf>
    <xf numFmtId="3" fontId="11" fillId="0" borderId="19" xfId="0" applyNumberFormat="1" applyFont="1" applyBorder="1" applyAlignment="1">
      <alignment horizontal="right" vertical="center" wrapText="1"/>
    </xf>
    <xf numFmtId="168" fontId="0" fillId="0" borderId="0" xfId="0" applyNumberFormat="1"/>
    <xf numFmtId="0" fontId="16" fillId="0" borderId="9" xfId="0" applyFont="1" applyBorder="1" applyAlignment="1">
      <alignment horizontal="left" wrapText="1"/>
    </xf>
    <xf numFmtId="0" fontId="15" fillId="0" borderId="9" xfId="0" applyFont="1" applyBorder="1" applyAlignment="1">
      <alignment horizontal="left" vertical="center" wrapText="1"/>
    </xf>
    <xf numFmtId="4" fontId="15" fillId="0" borderId="10" xfId="0" applyNumberFormat="1" applyFont="1" applyBorder="1" applyAlignment="1">
      <alignment horizontal="right" vertical="center" wrapText="1"/>
    </xf>
    <xf numFmtId="0" fontId="15" fillId="0" borderId="9" xfId="0" applyFont="1" applyBorder="1" applyAlignment="1">
      <alignment horizontal="left" vertical="center" wrapText="1" indent="1"/>
    </xf>
    <xf numFmtId="0" fontId="15" fillId="0" borderId="10" xfId="0" applyFont="1" applyBorder="1" applyAlignment="1">
      <alignment horizontal="right" vertical="center" wrapText="1"/>
    </xf>
    <xf numFmtId="10" fontId="18" fillId="0" borderId="10" xfId="0" applyNumberFormat="1" applyFont="1" applyBorder="1" applyAlignment="1">
      <alignment horizontal="right" vertical="center" wrapText="1"/>
    </xf>
    <xf numFmtId="0" fontId="12" fillId="0" borderId="0" xfId="0" applyFont="1" applyAlignment="1">
      <alignment vertical="center"/>
    </xf>
    <xf numFmtId="0" fontId="15" fillId="0" borderId="9" xfId="0" applyFont="1" applyBorder="1" applyAlignment="1">
      <alignment horizontal="left" vertical="center" wrapText="1" indent="3"/>
    </xf>
    <xf numFmtId="3" fontId="19" fillId="4" borderId="0" xfId="0" applyNumberFormat="1" applyFont="1" applyFill="1"/>
    <xf numFmtId="3" fontId="19" fillId="0" borderId="0" xfId="0" applyNumberFormat="1" applyFont="1"/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0" xfId="0" applyBorder="1"/>
    <xf numFmtId="167" fontId="9" fillId="0" borderId="4" xfId="1" applyNumberFormat="1" applyFont="1" applyBorder="1"/>
    <xf numFmtId="0" fontId="0" fillId="0" borderId="21" xfId="0" applyBorder="1"/>
    <xf numFmtId="0" fontId="3" fillId="0" borderId="7" xfId="0" applyFont="1" applyBorder="1"/>
    <xf numFmtId="0" fontId="10" fillId="0" borderId="9" xfId="0" applyFont="1" applyBorder="1" applyAlignment="1">
      <alignment horizontal="right" wrapText="1"/>
    </xf>
    <xf numFmtId="0" fontId="16" fillId="0" borderId="9" xfId="0" applyFont="1" applyBorder="1" applyAlignment="1">
      <alignment horizontal="right" wrapText="1"/>
    </xf>
    <xf numFmtId="0" fontId="11" fillId="0" borderId="14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2" xfId="0" applyFont="1" applyBorder="1" applyAlignment="1">
      <alignment horizontal="left" vertical="center" wrapText="1" indent="1"/>
    </xf>
    <xf numFmtId="0" fontId="11" fillId="0" borderId="13" xfId="0" applyFont="1" applyBorder="1" applyAlignment="1">
      <alignment horizontal="left" vertical="center" wrapText="1" indent="1"/>
    </xf>
    <xf numFmtId="10" fontId="13" fillId="0" borderId="14" xfId="0" applyNumberFormat="1" applyFont="1" applyBorder="1" applyAlignment="1">
      <alignment horizontal="right" vertical="center" wrapText="1"/>
    </xf>
    <xf numFmtId="10" fontId="13" fillId="0" borderId="15" xfId="0" applyNumberFormat="1" applyFont="1" applyBorder="1" applyAlignment="1">
      <alignment horizontal="right" vertical="center" wrapText="1"/>
    </xf>
    <xf numFmtId="10" fontId="14" fillId="0" borderId="14" xfId="0" applyNumberFormat="1" applyFont="1" applyBorder="1" applyAlignment="1">
      <alignment horizontal="right" vertical="center" wrapText="1"/>
    </xf>
    <xf numFmtId="10" fontId="14" fillId="0" borderId="15" xfId="0" applyNumberFormat="1" applyFont="1" applyBorder="1" applyAlignment="1">
      <alignment horizontal="righ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right" wrapText="1"/>
    </xf>
    <xf numFmtId="0" fontId="11" fillId="0" borderId="16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0" fontId="11" fillId="0" borderId="12" xfId="0" applyFont="1" applyBorder="1" applyAlignment="1">
      <alignment horizontal="left" vertical="center" wrapText="1" indent="3"/>
    </xf>
    <xf numFmtId="0" fontId="11" fillId="0" borderId="13" xfId="0" applyFont="1" applyBorder="1" applyAlignment="1">
      <alignment horizontal="left" vertical="center" wrapText="1" indent="3"/>
    </xf>
    <xf numFmtId="0" fontId="15" fillId="0" borderId="12" xfId="0" applyFont="1" applyBorder="1" applyAlignment="1">
      <alignment horizontal="left" vertical="center" wrapText="1" indent="1"/>
    </xf>
    <xf numFmtId="0" fontId="15" fillId="0" borderId="13" xfId="0" applyFont="1" applyBorder="1" applyAlignment="1">
      <alignment horizontal="left" vertical="center" wrapText="1" indent="1"/>
    </xf>
    <xf numFmtId="10" fontId="18" fillId="0" borderId="14" xfId="0" applyNumberFormat="1" applyFont="1" applyBorder="1" applyAlignment="1">
      <alignment horizontal="right" vertical="center" wrapText="1"/>
    </xf>
    <xf numFmtId="10" fontId="18" fillId="0" borderId="15" xfId="0" applyNumberFormat="1" applyFont="1" applyBorder="1" applyAlignment="1">
      <alignment horizontal="right" vertical="center" wrapText="1"/>
    </xf>
    <xf numFmtId="10" fontId="17" fillId="0" borderId="14" xfId="0" applyNumberFormat="1" applyFont="1" applyBorder="1" applyAlignment="1">
      <alignment horizontal="right" vertical="center" wrapText="1"/>
    </xf>
    <xf numFmtId="10" fontId="17" fillId="0" borderId="15" xfId="0" applyNumberFormat="1" applyFont="1" applyBorder="1" applyAlignment="1">
      <alignment horizontal="right" vertical="center" wrapText="1"/>
    </xf>
    <xf numFmtId="0" fontId="15" fillId="0" borderId="14" xfId="0" applyFont="1" applyBorder="1" applyAlignment="1">
      <alignment horizontal="right" vertical="center" wrapText="1"/>
    </xf>
    <xf numFmtId="0" fontId="15" fillId="0" borderId="15" xfId="0" applyFont="1" applyBorder="1" applyAlignment="1">
      <alignment horizontal="righ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4" fontId="15" fillId="0" borderId="14" xfId="0" applyNumberFormat="1" applyFont="1" applyBorder="1" applyAlignment="1">
      <alignment horizontal="right" vertical="center" wrapText="1"/>
    </xf>
    <xf numFmtId="4" fontId="15" fillId="0" borderId="15" xfId="0" applyNumberFormat="1" applyFont="1" applyBorder="1" applyAlignment="1">
      <alignment horizontal="right" vertical="center" wrapText="1"/>
    </xf>
    <xf numFmtId="0" fontId="15" fillId="0" borderId="12" xfId="0" applyFont="1" applyBorder="1" applyAlignment="1">
      <alignment horizontal="left" vertical="center" wrapText="1" indent="3"/>
    </xf>
    <xf numFmtId="0" fontId="15" fillId="0" borderId="13" xfId="0" applyFont="1" applyBorder="1" applyAlignment="1">
      <alignment horizontal="left" vertical="center" wrapText="1" indent="3"/>
    </xf>
    <xf numFmtId="0" fontId="16" fillId="0" borderId="9" xfId="0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ADBE-E5EB-4FF3-8B08-3D89E3C14D09}">
  <dimension ref="A1:N62"/>
  <sheetViews>
    <sheetView tabSelected="1" zoomScale="70" zoomScaleNormal="60" workbookViewId="0">
      <selection activeCell="O12" sqref="O12"/>
    </sheetView>
  </sheetViews>
  <sheetFormatPr defaultRowHeight="14.45"/>
  <cols>
    <col min="2" max="2" width="9.28515625" bestFit="1" customWidth="1"/>
  </cols>
  <sheetData>
    <row r="1" spans="1:14" ht="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>
      <c r="A3" t="s">
        <v>1</v>
      </c>
      <c r="B3" s="3" t="s">
        <v>2</v>
      </c>
      <c r="D3" t="s">
        <v>3</v>
      </c>
      <c r="F3" s="4">
        <f>M62</f>
        <v>24.321832817888723</v>
      </c>
      <c r="L3" s="5"/>
    </row>
    <row r="4" spans="1:14">
      <c r="A4" t="s">
        <v>4</v>
      </c>
      <c r="B4" s="6">
        <v>45547</v>
      </c>
      <c r="D4" t="s">
        <v>5</v>
      </c>
      <c r="F4" s="4">
        <v>16.350000000000001</v>
      </c>
      <c r="H4" t="s">
        <v>6</v>
      </c>
      <c r="J4" s="7">
        <f>(F3-F4)/F4</f>
        <v>0.48757387265374436</v>
      </c>
      <c r="L4" s="5"/>
    </row>
    <row r="6" spans="1:14">
      <c r="A6" s="8" t="s">
        <v>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4">
      <c r="A7" s="10" t="s">
        <v>8</v>
      </c>
    </row>
    <row r="8" spans="1:14">
      <c r="A8" t="s">
        <v>9</v>
      </c>
      <c r="C8" s="11">
        <f>WACC!D22</f>
        <v>6.2461799561912577E-2</v>
      </c>
    </row>
    <row r="9" spans="1:14">
      <c r="A9" t="s">
        <v>10</v>
      </c>
      <c r="C9" s="11">
        <v>0.02</v>
      </c>
    </row>
    <row r="10" spans="1:14">
      <c r="I10">
        <v>1</v>
      </c>
      <c r="J10">
        <f>I10+1</f>
        <v>2</v>
      </c>
      <c r="K10">
        <f t="shared" ref="K10:M10" si="0">J10+1</f>
        <v>3</v>
      </c>
      <c r="L10">
        <f t="shared" si="0"/>
        <v>4</v>
      </c>
      <c r="M10">
        <f t="shared" si="0"/>
        <v>5</v>
      </c>
    </row>
    <row r="11" spans="1:14">
      <c r="A11" s="8" t="s">
        <v>11</v>
      </c>
      <c r="B11" s="9"/>
      <c r="C11" s="9"/>
      <c r="D11" s="8">
        <v>2019</v>
      </c>
      <c r="E11" s="8">
        <f>D11+1</f>
        <v>2020</v>
      </c>
      <c r="F11" s="8">
        <f>E11+1</f>
        <v>2021</v>
      </c>
      <c r="G11" s="8">
        <f>F11+1</f>
        <v>2022</v>
      </c>
      <c r="H11" s="12">
        <f>G11+1</f>
        <v>2023</v>
      </c>
      <c r="I11" s="8">
        <f>H11+1</f>
        <v>2024</v>
      </c>
      <c r="J11" s="8">
        <f>I11+1</f>
        <v>2025</v>
      </c>
      <c r="K11" s="8">
        <f>J11+1</f>
        <v>2026</v>
      </c>
      <c r="L11" s="8">
        <f>K11+1</f>
        <v>2027</v>
      </c>
      <c r="M11" s="8">
        <f>L11+1</f>
        <v>2028</v>
      </c>
    </row>
    <row r="12" spans="1:14">
      <c r="A12" s="13" t="s">
        <v>12</v>
      </c>
      <c r="B12" s="13"/>
      <c r="C12" s="13"/>
      <c r="D12" s="14">
        <f>'Income Statement'!F2</f>
        <v>1476</v>
      </c>
      <c r="E12" s="14">
        <f>'Income Statement'!E2</f>
        <v>1136</v>
      </c>
      <c r="F12" s="14">
        <f>'Income Statement'!D2</f>
        <v>1547</v>
      </c>
      <c r="G12" s="14">
        <f>'Income Statement'!C2</f>
        <v>2031</v>
      </c>
      <c r="H12" s="15">
        <f>'Income Statement'!B2</f>
        <v>1894</v>
      </c>
      <c r="I12" s="14">
        <f>H12*1.05</f>
        <v>1988.7</v>
      </c>
      <c r="J12" s="14">
        <f>I12*1.05</f>
        <v>2088.1350000000002</v>
      </c>
      <c r="K12" s="14">
        <f>J12*1.05</f>
        <v>2192.5417500000003</v>
      </c>
      <c r="L12" s="14">
        <f>K12*1.05</f>
        <v>2302.1688375000003</v>
      </c>
      <c r="M12" s="14">
        <f>L12*1.05</f>
        <v>2417.2772793750005</v>
      </c>
      <c r="N12" s="13"/>
    </row>
    <row r="13" spans="1:14">
      <c r="A13" s="16" t="s">
        <v>13</v>
      </c>
      <c r="B13" s="13"/>
      <c r="C13" s="13"/>
      <c r="D13" s="14"/>
      <c r="E13" s="17">
        <f>E12/D12-1</f>
        <v>-0.23035230352303526</v>
      </c>
      <c r="F13" s="17">
        <f t="shared" ref="F13:H13" si="1">F12/E12-1</f>
        <v>0.36179577464788726</v>
      </c>
      <c r="G13" s="17">
        <f t="shared" si="1"/>
        <v>0.31286360698125404</v>
      </c>
      <c r="H13" s="18">
        <f t="shared" si="1"/>
        <v>-6.7454455933037893E-2</v>
      </c>
      <c r="I13" s="19">
        <v>0.05</v>
      </c>
      <c r="J13" s="17">
        <v>0.05</v>
      </c>
      <c r="K13" s="17">
        <v>0.05</v>
      </c>
      <c r="L13" s="17">
        <v>0.05</v>
      </c>
      <c r="M13" s="17">
        <v>0.05</v>
      </c>
      <c r="N13" s="13"/>
    </row>
    <row r="14" spans="1:14">
      <c r="A14" s="20"/>
      <c r="B14" s="13"/>
      <c r="C14" s="13"/>
      <c r="D14" s="13"/>
      <c r="E14" s="13"/>
      <c r="F14" s="13"/>
      <c r="G14" s="13"/>
      <c r="H14" s="21"/>
      <c r="I14" s="13"/>
      <c r="J14" s="13"/>
      <c r="K14" s="13"/>
      <c r="L14" s="13"/>
      <c r="M14" s="13"/>
      <c r="N14" s="13"/>
    </row>
    <row r="15" spans="1:14">
      <c r="A15" s="13" t="s">
        <v>14</v>
      </c>
      <c r="B15" s="13"/>
      <c r="C15" s="13"/>
      <c r="D15" s="14">
        <f>'Income Statement'!F21</f>
        <v>163</v>
      </c>
      <c r="E15" s="14">
        <f>'Income Statement'!E21</f>
        <v>96</v>
      </c>
      <c r="F15" s="14">
        <f>'Income Statement'!D21</f>
        <v>154</v>
      </c>
      <c r="G15" s="14">
        <f>'Income Statement'!C21</f>
        <v>200</v>
      </c>
      <c r="H15" s="15">
        <f>'Income Statement'!B21</f>
        <v>205</v>
      </c>
      <c r="I15" s="14">
        <f>H15*1.1</f>
        <v>225.50000000000003</v>
      </c>
      <c r="J15" s="14">
        <f>I15*1.1</f>
        <v>248.05000000000004</v>
      </c>
      <c r="K15" s="14">
        <f t="shared" ref="K15:L15" si="2">J15*1.1</f>
        <v>272.85500000000008</v>
      </c>
      <c r="L15" s="14">
        <f t="shared" si="2"/>
        <v>300.14050000000009</v>
      </c>
      <c r="M15" s="14">
        <f>L15*1.1</f>
        <v>330.15455000000014</v>
      </c>
      <c r="N15" s="13"/>
    </row>
    <row r="16" spans="1:14">
      <c r="A16" s="16" t="s">
        <v>15</v>
      </c>
      <c r="B16" s="13"/>
      <c r="C16" s="13"/>
      <c r="D16" s="17">
        <f>D15/D12</f>
        <v>0.11043360433604336</v>
      </c>
      <c r="E16" s="17">
        <f t="shared" ref="E16:H16" si="3">E15/E12</f>
        <v>8.4507042253521125E-2</v>
      </c>
      <c r="F16" s="17">
        <f t="shared" si="3"/>
        <v>9.9547511312217188E-2</v>
      </c>
      <c r="G16" s="17">
        <f t="shared" si="3"/>
        <v>9.8473658296405711E-2</v>
      </c>
      <c r="H16" s="18">
        <f t="shared" si="3"/>
        <v>0.10823653643083421</v>
      </c>
      <c r="I16" s="19">
        <v>0.1</v>
      </c>
      <c r="J16" s="17">
        <v>0.1</v>
      </c>
      <c r="K16" s="17">
        <v>0.1</v>
      </c>
      <c r="L16" s="17">
        <v>0.1</v>
      </c>
      <c r="M16" s="17">
        <v>0.1</v>
      </c>
      <c r="N16" s="13"/>
    </row>
    <row r="17" spans="1:14">
      <c r="A17" s="13"/>
      <c r="B17" s="13"/>
      <c r="C17" s="13"/>
      <c r="D17" s="13"/>
      <c r="E17" s="13"/>
      <c r="F17" s="13"/>
      <c r="G17" s="13"/>
      <c r="H17" s="21"/>
      <c r="I17" s="13"/>
      <c r="J17" s="13"/>
      <c r="K17" s="13"/>
      <c r="L17" s="13"/>
      <c r="M17" s="13"/>
      <c r="N17" s="13"/>
    </row>
    <row r="18" spans="1:14">
      <c r="A18" s="13" t="s">
        <v>16</v>
      </c>
      <c r="B18" s="13"/>
      <c r="C18" s="13"/>
      <c r="D18" s="14">
        <f>'Income Statement'!F34</f>
        <v>33</v>
      </c>
      <c r="E18" s="14">
        <f>'Income Statement'!E34</f>
        <v>8</v>
      </c>
      <c r="F18" s="14">
        <f>'Income Statement'!D34</f>
        <v>52</v>
      </c>
      <c r="G18" s="14">
        <f>'Income Statement'!C34</f>
        <v>52</v>
      </c>
      <c r="H18" s="15">
        <f>'Income Statement'!B34</f>
        <v>60</v>
      </c>
      <c r="I18" s="14">
        <f>I15*0.3</f>
        <v>67.650000000000006</v>
      </c>
      <c r="J18" s="14">
        <f t="shared" ref="J18:L18" si="4">J15*0.3</f>
        <v>74.415000000000006</v>
      </c>
      <c r="K18" s="14">
        <f t="shared" si="4"/>
        <v>81.856500000000025</v>
      </c>
      <c r="L18" s="14">
        <f t="shared" si="4"/>
        <v>90.042150000000021</v>
      </c>
      <c r="M18" s="14">
        <f>M15*0.3</f>
        <v>99.046365000000037</v>
      </c>
      <c r="N18" s="13"/>
    </row>
    <row r="19" spans="1:14">
      <c r="A19" s="16" t="s">
        <v>17</v>
      </c>
      <c r="B19" s="13"/>
      <c r="C19" s="13"/>
      <c r="D19" s="17">
        <f>D18/D15</f>
        <v>0.20245398773006135</v>
      </c>
      <c r="E19" s="17">
        <f t="shared" ref="E19:H19" si="5">E18/E15</f>
        <v>8.3333333333333329E-2</v>
      </c>
      <c r="F19" s="17">
        <f t="shared" si="5"/>
        <v>0.33766233766233766</v>
      </c>
      <c r="G19" s="17">
        <f t="shared" si="5"/>
        <v>0.26</v>
      </c>
      <c r="H19" s="18">
        <f t="shared" si="5"/>
        <v>0.29268292682926828</v>
      </c>
      <c r="I19" s="19">
        <v>0.3</v>
      </c>
      <c r="J19" s="19">
        <v>0.3</v>
      </c>
      <c r="K19" s="19">
        <v>0.3</v>
      </c>
      <c r="L19" s="19">
        <v>0.3</v>
      </c>
      <c r="M19" s="19">
        <v>0.3</v>
      </c>
      <c r="N19" s="13"/>
    </row>
    <row r="20" spans="1:14">
      <c r="A20" s="13"/>
      <c r="B20" s="13"/>
      <c r="C20" s="13"/>
      <c r="D20" s="13"/>
      <c r="E20" s="13"/>
      <c r="F20" s="13"/>
      <c r="G20" s="13"/>
      <c r="H20" s="21"/>
      <c r="I20" s="13"/>
      <c r="J20" s="13"/>
      <c r="K20" s="13"/>
      <c r="L20" s="13"/>
      <c r="M20" s="13"/>
      <c r="N20" s="13"/>
    </row>
    <row r="21" spans="1:14">
      <c r="A21" s="8" t="s">
        <v>18</v>
      </c>
      <c r="B21" s="9"/>
      <c r="C21" s="9"/>
      <c r="D21" s="8">
        <v>2019</v>
      </c>
      <c r="E21" s="8">
        <f t="shared" ref="E21:M21" si="6">D21+1</f>
        <v>2020</v>
      </c>
      <c r="F21" s="8">
        <f t="shared" si="6"/>
        <v>2021</v>
      </c>
      <c r="G21" s="8">
        <f t="shared" si="6"/>
        <v>2022</v>
      </c>
      <c r="H21" s="12">
        <f t="shared" si="6"/>
        <v>2023</v>
      </c>
      <c r="I21" s="8">
        <f t="shared" si="6"/>
        <v>2024</v>
      </c>
      <c r="J21" s="8">
        <f t="shared" si="6"/>
        <v>2025</v>
      </c>
      <c r="K21" s="8">
        <f t="shared" si="6"/>
        <v>2026</v>
      </c>
      <c r="L21" s="8">
        <f t="shared" si="6"/>
        <v>2027</v>
      </c>
      <c r="M21" s="8">
        <f t="shared" si="6"/>
        <v>2028</v>
      </c>
    </row>
    <row r="22" spans="1:14">
      <c r="A22" s="13" t="s">
        <v>19</v>
      </c>
      <c r="B22" s="13"/>
      <c r="C22" s="13"/>
      <c r="D22" s="14">
        <f>'Income Statement'!F7</f>
        <v>97</v>
      </c>
      <c r="E22" s="14">
        <f>'Income Statement'!E7</f>
        <v>97</v>
      </c>
      <c r="F22" s="14">
        <f>'Income Statement'!D7</f>
        <v>104</v>
      </c>
      <c r="G22" s="14">
        <f>'Income Statement'!C7</f>
        <v>106</v>
      </c>
      <c r="H22" s="15">
        <f>'Income Statement'!B7</f>
        <v>113</v>
      </c>
      <c r="I22" s="79">
        <f>I12*0.065</f>
        <v>129.2655</v>
      </c>
      <c r="J22" s="79">
        <f>J12*0.065</f>
        <v>135.72877500000001</v>
      </c>
      <c r="K22" s="79">
        <f>K12*0.065</f>
        <v>142.51521375000002</v>
      </c>
      <c r="L22" s="79">
        <f t="shared" ref="L22:M22" si="7">L12*0.065</f>
        <v>149.64097443750003</v>
      </c>
      <c r="M22" s="79">
        <f t="shared" si="7"/>
        <v>157.12302315937504</v>
      </c>
      <c r="N22" s="13"/>
    </row>
    <row r="23" spans="1:14">
      <c r="A23" s="16" t="s">
        <v>15</v>
      </c>
      <c r="B23" s="13"/>
      <c r="C23" s="13"/>
      <c r="D23" s="17">
        <f>D22/D12</f>
        <v>6.5718157181571812E-2</v>
      </c>
      <c r="E23" s="17">
        <f t="shared" ref="E23:G23" si="8">E22/E12</f>
        <v>8.5387323943661969E-2</v>
      </c>
      <c r="F23" s="17">
        <f t="shared" si="8"/>
        <v>6.7226890756302518E-2</v>
      </c>
      <c r="G23" s="17">
        <f t="shared" si="8"/>
        <v>5.2191038897095025E-2</v>
      </c>
      <c r="H23" s="18">
        <f>H22/H12</f>
        <v>5.9662090813093982E-2</v>
      </c>
      <c r="I23" s="19">
        <v>6.5000000000000002E-2</v>
      </c>
      <c r="J23" s="19">
        <v>6.5000000000000002E-2</v>
      </c>
      <c r="K23" s="19">
        <v>6.5000000000000002E-2</v>
      </c>
      <c r="L23" s="19">
        <v>6.5000000000000002E-2</v>
      </c>
      <c r="M23" s="19">
        <v>6.5000000000000002E-2</v>
      </c>
      <c r="N23" s="13"/>
    </row>
    <row r="24" spans="1:14">
      <c r="A24" s="13"/>
      <c r="B24" s="13"/>
      <c r="C24" s="13"/>
      <c r="D24" s="22"/>
      <c r="E24" s="22"/>
      <c r="F24" s="22"/>
      <c r="G24" s="22"/>
      <c r="H24" s="23"/>
      <c r="I24" s="22"/>
      <c r="J24" s="22"/>
      <c r="K24" s="22"/>
      <c r="L24" s="22"/>
      <c r="M24" s="22"/>
      <c r="N24" s="13"/>
    </row>
    <row r="25" spans="1:14">
      <c r="A25" s="13" t="s">
        <v>20</v>
      </c>
      <c r="B25" s="13"/>
      <c r="C25" s="13"/>
      <c r="D25" s="14">
        <f>'Cash Flow'!F32/-1000</f>
        <v>155.84800000000001</v>
      </c>
      <c r="E25" s="14">
        <f>'Cash Flow'!E32/-1000</f>
        <v>144.93899999999999</v>
      </c>
      <c r="F25" s="14">
        <f>'Cash Flow'!D32/-1000</f>
        <v>214.7</v>
      </c>
      <c r="G25" s="14">
        <f>'Cash Flow'!C32/-1000</f>
        <v>232.8</v>
      </c>
      <c r="H25" s="15">
        <f>'Cash Flow'!B32/-1000</f>
        <v>172.8</v>
      </c>
      <c r="I25" s="14">
        <f>I12* 0.115</f>
        <v>228.70050000000001</v>
      </c>
      <c r="J25" s="14">
        <f>J12* 0.115</f>
        <v>240.13552500000003</v>
      </c>
      <c r="K25" s="14">
        <f t="shared" ref="K25:L25" si="9">K12* 0.115</f>
        <v>252.14230125000006</v>
      </c>
      <c r="L25" s="14">
        <f t="shared" si="9"/>
        <v>264.74941631250005</v>
      </c>
      <c r="M25" s="14">
        <f>M12* 0.115</f>
        <v>277.98688712812509</v>
      </c>
      <c r="N25" s="13"/>
    </row>
    <row r="26" spans="1:14">
      <c r="A26" s="16" t="s">
        <v>15</v>
      </c>
      <c r="B26" s="13"/>
      <c r="C26" s="13"/>
      <c r="D26" s="17">
        <f>D25/D12</f>
        <v>0.10558807588075882</v>
      </c>
      <c r="E26" s="17">
        <f>E25/E12</f>
        <v>0.12758714788732395</v>
      </c>
      <c r="F26" s="17">
        <f t="shared" ref="F26:G26" si="10">F25/F12</f>
        <v>0.13878474466709759</v>
      </c>
      <c r="G26" s="17">
        <f t="shared" si="10"/>
        <v>0.11462333825701626</v>
      </c>
      <c r="H26" s="18">
        <f>H25/H12</f>
        <v>9.1235480464625138E-2</v>
      </c>
      <c r="I26" s="19">
        <v>0.115</v>
      </c>
      <c r="J26" s="19">
        <v>0.115</v>
      </c>
      <c r="K26" s="19">
        <v>0.115</v>
      </c>
      <c r="L26" s="19">
        <v>0.115</v>
      </c>
      <c r="M26" s="19">
        <v>0.115</v>
      </c>
      <c r="N26" s="13"/>
    </row>
    <row r="27" spans="1:14">
      <c r="A27" s="13"/>
      <c r="B27" s="13"/>
      <c r="C27" s="13"/>
      <c r="D27" s="22"/>
      <c r="E27" s="22"/>
      <c r="F27" s="22"/>
      <c r="G27" s="22"/>
      <c r="H27" s="23"/>
      <c r="I27" s="22"/>
      <c r="J27" s="22"/>
      <c r="K27" s="22"/>
      <c r="L27" s="22"/>
      <c r="M27" s="22"/>
      <c r="N27" s="13"/>
    </row>
    <row r="28" spans="1:14">
      <c r="A28" s="13" t="s">
        <v>21</v>
      </c>
      <c r="B28" s="13"/>
      <c r="C28" s="13"/>
      <c r="D28" s="24"/>
      <c r="E28" s="24">
        <f>245-222</f>
        <v>23</v>
      </c>
      <c r="F28" s="24">
        <f>324-245</f>
        <v>79</v>
      </c>
      <c r="G28" s="24">
        <f>462-324</f>
        <v>138</v>
      </c>
      <c r="H28" s="25">
        <f>344-462</f>
        <v>-118</v>
      </c>
      <c r="I28" s="79"/>
      <c r="J28" s="79"/>
      <c r="K28" s="79"/>
      <c r="L28" s="79"/>
      <c r="M28" s="79"/>
      <c r="N28" s="13"/>
    </row>
    <row r="29" spans="1:14">
      <c r="A29" s="16" t="s">
        <v>15</v>
      </c>
      <c r="B29" s="13"/>
      <c r="C29" s="13"/>
      <c r="D29" s="26">
        <f>D28/D12</f>
        <v>0</v>
      </c>
      <c r="E29" s="26">
        <f>E28/E12</f>
        <v>2.0246478873239437E-2</v>
      </c>
      <c r="F29" s="26">
        <f>F28/F12</f>
        <v>5.1066580478345183E-2</v>
      </c>
      <c r="G29" s="26">
        <f t="shared" ref="G29" si="11">G28/G12</f>
        <v>6.7946824224519947E-2</v>
      </c>
      <c r="H29" s="27">
        <f>H28/H12</f>
        <v>-6.2302006335797251E-2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3"/>
    </row>
    <row r="30" spans="1:14">
      <c r="H30" s="28"/>
      <c r="I30">
        <v>1</v>
      </c>
      <c r="J30">
        <f>I30+1</f>
        <v>2</v>
      </c>
      <c r="K30">
        <f t="shared" ref="K30:M30" si="12">J30+1</f>
        <v>3</v>
      </c>
      <c r="L30">
        <f t="shared" si="12"/>
        <v>4</v>
      </c>
      <c r="M30">
        <f t="shared" si="12"/>
        <v>5</v>
      </c>
    </row>
    <row r="31" spans="1:14">
      <c r="A31" s="8" t="s">
        <v>22</v>
      </c>
      <c r="B31" s="9"/>
      <c r="C31" s="9"/>
      <c r="D31" s="8">
        <f t="shared" ref="D31:M31" si="13">D21</f>
        <v>2019</v>
      </c>
      <c r="E31" s="8">
        <f t="shared" si="13"/>
        <v>2020</v>
      </c>
      <c r="F31" s="8">
        <f t="shared" si="13"/>
        <v>2021</v>
      </c>
      <c r="G31" s="8">
        <f t="shared" si="13"/>
        <v>2022</v>
      </c>
      <c r="H31" s="12">
        <f t="shared" si="13"/>
        <v>2023</v>
      </c>
      <c r="I31" s="8">
        <f t="shared" si="13"/>
        <v>2024</v>
      </c>
      <c r="J31" s="8">
        <f t="shared" si="13"/>
        <v>2025</v>
      </c>
      <c r="K31" s="8">
        <f t="shared" si="13"/>
        <v>2026</v>
      </c>
      <c r="L31" s="8">
        <f t="shared" si="13"/>
        <v>2027</v>
      </c>
      <c r="M31" s="8">
        <f t="shared" si="13"/>
        <v>2028</v>
      </c>
    </row>
    <row r="32" spans="1:14">
      <c r="A32" t="s">
        <v>12</v>
      </c>
      <c r="D32" s="14">
        <f>'Income Statement'!F2</f>
        <v>1476</v>
      </c>
      <c r="E32" s="14">
        <f>'Income Statement'!E2</f>
        <v>1136</v>
      </c>
      <c r="F32" s="14">
        <f>'Income Statement'!D2</f>
        <v>1547</v>
      </c>
      <c r="G32" s="14">
        <f>'Income Statement'!C2</f>
        <v>2031</v>
      </c>
      <c r="H32" s="15">
        <f>'Income Statement'!B2</f>
        <v>1894</v>
      </c>
      <c r="I32" s="14">
        <f>H32*1.05</f>
        <v>1988.7</v>
      </c>
      <c r="J32" s="14">
        <f>I32*1.05</f>
        <v>2088.1350000000002</v>
      </c>
      <c r="K32" s="14">
        <f>J32*1.05</f>
        <v>2192.5417500000003</v>
      </c>
      <c r="L32" s="14">
        <f>K32*1.05</f>
        <v>2302.1688375000003</v>
      </c>
      <c r="M32" s="14">
        <f>L32*1.05</f>
        <v>2417.2772793750005</v>
      </c>
    </row>
    <row r="33" spans="1:13">
      <c r="A33" s="29" t="s">
        <v>13</v>
      </c>
      <c r="D33" s="14"/>
      <c r="E33" s="17">
        <f>E32/D32-1</f>
        <v>-0.23035230352303526</v>
      </c>
      <c r="F33" s="17">
        <f>F32/E32-1</f>
        <v>0.36179577464788726</v>
      </c>
      <c r="G33" s="17">
        <f t="shared" ref="G33" si="14">G32/F32-1</f>
        <v>0.31286360698125404</v>
      </c>
      <c r="H33" s="18">
        <f t="shared" ref="H33" si="15">H32/G32-1</f>
        <v>-6.7454455933037893E-2</v>
      </c>
      <c r="I33" s="19">
        <v>0.05</v>
      </c>
      <c r="J33" s="19">
        <v>0.05</v>
      </c>
      <c r="K33" s="19">
        <v>0.05</v>
      </c>
      <c r="L33" s="19">
        <v>0.05</v>
      </c>
      <c r="M33" s="19">
        <v>0.05</v>
      </c>
    </row>
    <row r="34" spans="1:13">
      <c r="H34" s="28"/>
    </row>
    <row r="35" spans="1:13">
      <c r="A35" t="s">
        <v>14</v>
      </c>
      <c r="D35" s="14">
        <f>'Income Statement'!F21</f>
        <v>163</v>
      </c>
      <c r="E35" s="14">
        <f>'Income Statement'!E21</f>
        <v>96</v>
      </c>
      <c r="F35" s="14">
        <f>'Income Statement'!D21</f>
        <v>154</v>
      </c>
      <c r="G35" s="14">
        <f>'Income Statement'!C21</f>
        <v>200</v>
      </c>
      <c r="H35" s="15">
        <f>'Income Statement'!B21</f>
        <v>205</v>
      </c>
      <c r="I35" s="14">
        <f>H35*1.1</f>
        <v>225.50000000000003</v>
      </c>
      <c r="J35" s="14">
        <f>I35*1.1</f>
        <v>248.05000000000004</v>
      </c>
      <c r="K35" s="14">
        <f t="shared" ref="K35:L35" si="16">J35*1.1</f>
        <v>272.85500000000008</v>
      </c>
      <c r="L35" s="14">
        <f t="shared" si="16"/>
        <v>300.14050000000009</v>
      </c>
      <c r="M35" s="14">
        <f>L35*1.1</f>
        <v>330.15455000000014</v>
      </c>
    </row>
    <row r="36" spans="1:13">
      <c r="A36" s="29" t="s">
        <v>23</v>
      </c>
      <c r="D36" s="17">
        <f>D35/D32</f>
        <v>0.11043360433604336</v>
      </c>
      <c r="E36" s="17">
        <f t="shared" ref="E36:H36" si="17">E35/E32</f>
        <v>8.4507042253521125E-2</v>
      </c>
      <c r="F36" s="17">
        <f t="shared" si="17"/>
        <v>9.9547511312217188E-2</v>
      </c>
      <c r="G36" s="17">
        <f t="shared" si="17"/>
        <v>9.8473658296405711E-2</v>
      </c>
      <c r="H36" s="18">
        <f t="shared" si="17"/>
        <v>0.10823653643083421</v>
      </c>
      <c r="I36" s="19">
        <v>0.1</v>
      </c>
      <c r="J36" s="17">
        <v>0.1</v>
      </c>
      <c r="K36" s="17">
        <v>0.1</v>
      </c>
      <c r="L36" s="17">
        <v>0.1</v>
      </c>
      <c r="M36" s="17">
        <v>0.1</v>
      </c>
    </row>
    <row r="37" spans="1:13">
      <c r="H37" s="28"/>
      <c r="J37" s="31"/>
      <c r="K37" s="31"/>
    </row>
    <row r="38" spans="1:13">
      <c r="A38" t="s">
        <v>16</v>
      </c>
      <c r="D38" s="14">
        <f>'Income Statement'!F34</f>
        <v>33</v>
      </c>
      <c r="E38" s="14">
        <f>'Income Statement'!E34</f>
        <v>8</v>
      </c>
      <c r="F38" s="14">
        <f>'Income Statement'!D34</f>
        <v>52</v>
      </c>
      <c r="G38" s="14">
        <f>'Income Statement'!C34</f>
        <v>52</v>
      </c>
      <c r="H38" s="15">
        <f>'Income Statement'!B34</f>
        <v>60</v>
      </c>
      <c r="I38" s="14">
        <f>I35*0.3</f>
        <v>67.650000000000006</v>
      </c>
      <c r="J38" s="14">
        <f t="shared" ref="J38:M38" si="18">J35*0.3</f>
        <v>74.415000000000006</v>
      </c>
      <c r="K38" s="14">
        <f t="shared" si="18"/>
        <v>81.856500000000025</v>
      </c>
      <c r="L38" s="14">
        <f t="shared" si="18"/>
        <v>90.042150000000021</v>
      </c>
      <c r="M38" s="14">
        <f t="shared" si="18"/>
        <v>99.046365000000037</v>
      </c>
    </row>
    <row r="39" spans="1:13">
      <c r="A39" s="29" t="s">
        <v>17</v>
      </c>
      <c r="D39" s="17">
        <f>D38/D35</f>
        <v>0.20245398773006135</v>
      </c>
      <c r="E39" s="17">
        <f t="shared" ref="E39:H39" si="19">E38/E35</f>
        <v>8.3333333333333329E-2</v>
      </c>
      <c r="F39" s="17">
        <f t="shared" si="19"/>
        <v>0.33766233766233766</v>
      </c>
      <c r="G39" s="17">
        <f t="shared" si="19"/>
        <v>0.26</v>
      </c>
      <c r="H39" s="18">
        <f t="shared" si="19"/>
        <v>0.29268292682926828</v>
      </c>
      <c r="I39" s="19">
        <v>0.3</v>
      </c>
      <c r="J39" s="19">
        <v>0.3</v>
      </c>
      <c r="K39" s="19">
        <v>0.3</v>
      </c>
      <c r="L39" s="19">
        <v>0.3</v>
      </c>
      <c r="M39" s="19">
        <v>0.3</v>
      </c>
    </row>
    <row r="40" spans="1:13">
      <c r="H40" s="83"/>
    </row>
    <row r="41" spans="1:13">
      <c r="A41" s="32" t="s">
        <v>24</v>
      </c>
      <c r="B41" s="33"/>
      <c r="C41" s="33"/>
      <c r="D41" s="33"/>
      <c r="E41" s="33"/>
      <c r="F41" s="33"/>
      <c r="G41" s="33"/>
      <c r="H41" s="86"/>
      <c r="I41" s="34">
        <f>I35-I38</f>
        <v>157.85000000000002</v>
      </c>
      <c r="J41" s="34">
        <f t="shared" ref="J41:L41" si="20">J35-J38</f>
        <v>173.63500000000005</v>
      </c>
      <c r="K41" s="34">
        <f t="shared" si="20"/>
        <v>190.99850000000004</v>
      </c>
      <c r="L41" s="34">
        <f t="shared" si="20"/>
        <v>210.09835000000007</v>
      </c>
      <c r="M41" s="34">
        <f>M35-M38</f>
        <v>231.10818500000011</v>
      </c>
    </row>
    <row r="42" spans="1:13">
      <c r="H42" s="85"/>
      <c r="J42" s="35"/>
    </row>
    <row r="43" spans="1:13">
      <c r="A43" t="s">
        <v>19</v>
      </c>
      <c r="D43" s="14">
        <f>'Income Statement'!F7</f>
        <v>97</v>
      </c>
      <c r="E43" s="14">
        <f>'Income Statement'!E7</f>
        <v>97</v>
      </c>
      <c r="F43" s="14">
        <f>'Income Statement'!D7</f>
        <v>104</v>
      </c>
      <c r="G43" s="14">
        <f>'Income Statement'!C7</f>
        <v>106</v>
      </c>
      <c r="H43" s="15">
        <f>'Income Statement'!B7</f>
        <v>113</v>
      </c>
      <c r="I43" s="79">
        <f>I12*0.065</f>
        <v>129.2655</v>
      </c>
      <c r="J43" s="79">
        <f>J12*0.065</f>
        <v>135.72877500000001</v>
      </c>
      <c r="K43" s="79">
        <f>K12*0.065</f>
        <v>142.51521375000002</v>
      </c>
      <c r="L43" s="79">
        <f>L12*0.065</f>
        <v>149.64097443750003</v>
      </c>
      <c r="M43" s="79">
        <f>M12*0.065</f>
        <v>157.12302315937504</v>
      </c>
    </row>
    <row r="44" spans="1:13">
      <c r="A44" s="29" t="s">
        <v>15</v>
      </c>
      <c r="D44" s="30">
        <f>D23</f>
        <v>6.5718157181571812E-2</v>
      </c>
      <c r="E44" s="30">
        <f>E23</f>
        <v>8.5387323943661969E-2</v>
      </c>
      <c r="F44" s="30">
        <f>F23</f>
        <v>6.7226890756302518E-2</v>
      </c>
      <c r="G44" s="30">
        <f>G23</f>
        <v>5.2191038897095025E-2</v>
      </c>
      <c r="H44" s="84">
        <f>H23</f>
        <v>5.9662090813093982E-2</v>
      </c>
      <c r="I44" s="19">
        <v>6.5000000000000002E-2</v>
      </c>
      <c r="J44" s="19">
        <v>6.5000000000000002E-2</v>
      </c>
      <c r="K44" s="19">
        <v>6.5000000000000002E-2</v>
      </c>
      <c r="L44" s="19">
        <v>6.5000000000000002E-2</v>
      </c>
      <c r="M44" s="19">
        <v>6.5000000000000002E-2</v>
      </c>
    </row>
    <row r="45" spans="1:13">
      <c r="H45" s="28"/>
    </row>
    <row r="46" spans="1:13">
      <c r="A46" t="s">
        <v>20</v>
      </c>
      <c r="D46" s="14">
        <f>'Cash Flow'!F32/-1000</f>
        <v>155.84800000000001</v>
      </c>
      <c r="E46" s="14">
        <f>'Cash Flow'!E32/-1000</f>
        <v>144.93899999999999</v>
      </c>
      <c r="F46" s="14">
        <f>'Cash Flow'!D32/-1000</f>
        <v>214.7</v>
      </c>
      <c r="G46" s="14">
        <f>'Cash Flow'!C32/-1000</f>
        <v>232.8</v>
      </c>
      <c r="H46" s="15">
        <f>'Cash Flow'!B32/-1000</f>
        <v>172.8</v>
      </c>
      <c r="I46" s="80">
        <f>I25</f>
        <v>228.70050000000001</v>
      </c>
      <c r="J46" s="80">
        <f t="shared" ref="J46:L46" si="21">J25</f>
        <v>240.13552500000003</v>
      </c>
      <c r="K46" s="80">
        <f t="shared" si="21"/>
        <v>252.14230125000006</v>
      </c>
      <c r="L46" s="80">
        <f t="shared" si="21"/>
        <v>264.74941631250005</v>
      </c>
      <c r="M46" s="80">
        <f>M25</f>
        <v>277.98688712812509</v>
      </c>
    </row>
    <row r="47" spans="1:13">
      <c r="A47" s="29" t="s">
        <v>15</v>
      </c>
      <c r="D47" s="30">
        <f>D26</f>
        <v>0.10558807588075882</v>
      </c>
      <c r="E47" s="30">
        <f>E26</f>
        <v>0.12758714788732395</v>
      </c>
      <c r="F47" s="30">
        <f>F26</f>
        <v>0.13878474466709759</v>
      </c>
      <c r="G47" s="30">
        <f>G26</f>
        <v>0.11462333825701626</v>
      </c>
      <c r="H47" s="84">
        <f>H26</f>
        <v>9.1235480464625138E-2</v>
      </c>
      <c r="I47" s="30">
        <f>I26</f>
        <v>0.115</v>
      </c>
      <c r="J47" s="30">
        <f>J26</f>
        <v>0.115</v>
      </c>
      <c r="K47" s="30">
        <f>K26</f>
        <v>0.115</v>
      </c>
      <c r="L47" s="30">
        <f>L26</f>
        <v>0.115</v>
      </c>
      <c r="M47" s="59">
        <f>M26</f>
        <v>0.115</v>
      </c>
    </row>
    <row r="48" spans="1:13">
      <c r="H48" s="28"/>
    </row>
    <row r="49" spans="1:13">
      <c r="A49" t="s">
        <v>21</v>
      </c>
      <c r="D49" s="24"/>
      <c r="E49" s="24">
        <f>245-222</f>
        <v>23</v>
      </c>
      <c r="F49" s="24">
        <f>324-245</f>
        <v>79</v>
      </c>
      <c r="G49" s="24">
        <f>462-324</f>
        <v>138</v>
      </c>
      <c r="H49" s="25">
        <f>344-462</f>
        <v>-118</v>
      </c>
      <c r="I49" s="79"/>
      <c r="J49" s="79"/>
      <c r="K49" s="79"/>
      <c r="L49" s="79"/>
      <c r="M49" s="79"/>
    </row>
    <row r="50" spans="1:13">
      <c r="A50" s="29" t="s">
        <v>15</v>
      </c>
      <c r="D50" s="37">
        <f>D29</f>
        <v>0</v>
      </c>
      <c r="E50" s="37">
        <f>E29</f>
        <v>2.0246478873239437E-2</v>
      </c>
      <c r="F50" s="37">
        <f>F29</f>
        <v>5.1066580478345183E-2</v>
      </c>
      <c r="G50" s="37">
        <f>G29</f>
        <v>6.7946824224519947E-2</v>
      </c>
      <c r="H50" s="27">
        <f>H29</f>
        <v>-6.2302006335797251E-2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</row>
    <row r="51" spans="1:13">
      <c r="H51" s="83"/>
      <c r="I51" s="19"/>
      <c r="J51" s="19"/>
      <c r="K51" s="19"/>
      <c r="L51" s="19"/>
      <c r="M51" s="19"/>
    </row>
    <row r="52" spans="1:13">
      <c r="A52" s="32" t="s">
        <v>25</v>
      </c>
      <c r="B52" s="33"/>
      <c r="C52" s="33"/>
      <c r="D52" s="33"/>
      <c r="E52" s="33"/>
      <c r="F52" s="33"/>
      <c r="G52" s="33"/>
      <c r="H52" s="86"/>
      <c r="I52" s="38">
        <f>I41+I43-I46-I49</f>
        <v>58.414999999999992</v>
      </c>
      <c r="J52" s="38">
        <f t="shared" ref="J52:L52" si="22">J41+J43-J46-J49</f>
        <v>69.228250000000003</v>
      </c>
      <c r="K52" s="38">
        <f t="shared" si="22"/>
        <v>81.371412500000019</v>
      </c>
      <c r="L52" s="38">
        <f t="shared" si="22"/>
        <v>94.989908125000056</v>
      </c>
      <c r="M52" s="38">
        <f>M41+M43-M46-M49</f>
        <v>110.24432103125002</v>
      </c>
    </row>
    <row r="53" spans="1:13">
      <c r="A53" s="32" t="s">
        <v>26</v>
      </c>
      <c r="B53" s="33"/>
      <c r="C53" s="33"/>
      <c r="D53" s="33"/>
      <c r="E53" s="33"/>
      <c r="F53" s="33"/>
      <c r="G53" s="33"/>
      <c r="H53" s="86"/>
      <c r="I53" s="38">
        <f>I52/((1+Sheet1!C8)^I30)</f>
        <v>54.980800273559382</v>
      </c>
      <c r="J53" s="38">
        <f>J52/((1+Sheet1!C8)^J30)</f>
        <v>61.327703911607628</v>
      </c>
      <c r="K53" s="38">
        <f>K52/((1+Sheet1!C8)^K30)</f>
        <v>67.847192683228869</v>
      </c>
      <c r="L53" s="38">
        <f>L52/((1+Sheet1!C8)^L30)</f>
        <v>74.545970175776944</v>
      </c>
      <c r="M53" s="38">
        <f>M52/((1+Sheet1!C8)^M30)</f>
        <v>81.430969716360636</v>
      </c>
    </row>
    <row r="54" spans="1:13">
      <c r="I54" s="39"/>
    </row>
    <row r="55" spans="1:13">
      <c r="A55" t="s">
        <v>27</v>
      </c>
      <c r="I55" s="39"/>
      <c r="M55" s="36">
        <f>(M52*(1+C9))/(C8-C9)</f>
        <v>2648.2440360992096</v>
      </c>
    </row>
    <row r="56" spans="1:13">
      <c r="A56" s="2" t="s">
        <v>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40">
        <f>M55/(1+C8)^M30</f>
        <v>1956.1014833952236</v>
      </c>
    </row>
    <row r="57" spans="1:13">
      <c r="A57" s="10" t="s">
        <v>29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>
        <f>SUM(I53:M53,M56)</f>
        <v>2296.234120155757</v>
      </c>
    </row>
    <row r="58" spans="1:13">
      <c r="A58" s="42" t="s">
        <v>30</v>
      </c>
      <c r="M58" s="81">
        <f>Assets!B3</f>
        <v>40</v>
      </c>
    </row>
    <row r="59" spans="1:13">
      <c r="A59" s="43" t="s">
        <v>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82">
        <f>WACC!D8</f>
        <v>928</v>
      </c>
    </row>
    <row r="60" spans="1:13">
      <c r="A60" s="10" t="s">
        <v>32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>
        <f>M57+M58-M59</f>
        <v>1408.234120155757</v>
      </c>
    </row>
    <row r="61" spans="1:13">
      <c r="A61" s="2" t="s">
        <v>33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44">
        <v>57.9</v>
      </c>
    </row>
    <row r="62" spans="1:13">
      <c r="A62" s="10" t="s">
        <v>34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45">
        <f>M60/M61</f>
        <v>24.321832817888723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838C-CEC1-48A5-9682-1CFC9AEF23BE}">
  <dimension ref="A2:J22"/>
  <sheetViews>
    <sheetView showGridLines="0" zoomScaleNormal="100" workbookViewId="0">
      <selection activeCell="D22" sqref="D22"/>
    </sheetView>
  </sheetViews>
  <sheetFormatPr defaultColWidth="9.5703125" defaultRowHeight="14.45" outlineLevelCol="1"/>
  <cols>
    <col min="1" max="1" width="3.5703125" customWidth="1"/>
    <col min="4" max="4" width="9.85546875" bestFit="1" customWidth="1"/>
    <col min="5" max="10" width="9.5703125" customWidth="1" outlineLevel="1"/>
    <col min="11" max="18" width="9.5703125" customWidth="1"/>
    <col min="22" max="26" width="10.42578125" bestFit="1" customWidth="1"/>
    <col min="27" max="27" width="12" bestFit="1" customWidth="1"/>
    <col min="30" max="30" width="10.42578125" bestFit="1" customWidth="1"/>
  </cols>
  <sheetData>
    <row r="2" spans="1:9" s="2" customFormat="1" ht="21">
      <c r="B2" s="1" t="s">
        <v>9</v>
      </c>
      <c r="I2"/>
    </row>
    <row r="4" spans="1:9">
      <c r="A4" t="s">
        <v>35</v>
      </c>
      <c r="B4" s="8" t="s">
        <v>9</v>
      </c>
      <c r="C4" s="9"/>
      <c r="D4" s="9"/>
      <c r="E4" s="9"/>
      <c r="F4" s="9"/>
      <c r="G4" s="9"/>
      <c r="H4" s="9"/>
    </row>
    <row r="5" spans="1:9">
      <c r="B5" s="10" t="s">
        <v>36</v>
      </c>
    </row>
    <row r="6" spans="1:9">
      <c r="B6" s="10" t="s">
        <v>37</v>
      </c>
    </row>
    <row r="8" spans="1:9">
      <c r="B8" t="s">
        <v>38</v>
      </c>
      <c r="D8" s="35">
        <f>Liabilities!B3+Liabilities!B16+Liabilities!B4</f>
        <v>928</v>
      </c>
    </row>
    <row r="9" spans="1:9">
      <c r="B9" t="s">
        <v>39</v>
      </c>
      <c r="D9" s="60">
        <f>D8/(D8+D13)</f>
        <v>0.66002844950213369</v>
      </c>
    </row>
    <row r="10" spans="1:9">
      <c r="B10" t="s">
        <v>40</v>
      </c>
      <c r="D10" s="61">
        <f>'Income Statement'!B26/WACC!D8</f>
        <v>5.2801724137931036E-2</v>
      </c>
    </row>
    <row r="11" spans="1:9">
      <c r="B11" t="s">
        <v>41</v>
      </c>
      <c r="D11" s="61">
        <f>'Income Statement'!B34/'Income Statement'!B30</f>
        <v>0.36809815950920244</v>
      </c>
    </row>
    <row r="13" spans="1:9">
      <c r="B13" t="s">
        <v>32</v>
      </c>
      <c r="D13" s="35">
        <f>Assets!B42-Liabilities!B27</f>
        <v>478</v>
      </c>
    </row>
    <row r="14" spans="1:9">
      <c r="B14" t="s">
        <v>42</v>
      </c>
      <c r="D14" s="62">
        <f>D13/(D8+D13)</f>
        <v>0.33997155049786631</v>
      </c>
    </row>
    <row r="15" spans="1:9">
      <c r="B15" t="s">
        <v>43</v>
      </c>
      <c r="D15" s="70">
        <f>D16+D17*D18</f>
        <v>0.11895</v>
      </c>
    </row>
    <row r="16" spans="1:9">
      <c r="B16" t="s">
        <v>44</v>
      </c>
      <c r="D16" s="61">
        <v>3.6999999999999998E-2</v>
      </c>
    </row>
    <row r="17" spans="1:4">
      <c r="B17" t="s">
        <v>45</v>
      </c>
      <c r="D17" s="63">
        <v>1.49</v>
      </c>
    </row>
    <row r="18" spans="1:4">
      <c r="B18" t="s">
        <v>46</v>
      </c>
      <c r="D18" s="61">
        <v>5.5E-2</v>
      </c>
    </row>
    <row r="20" spans="1:4">
      <c r="B20" t="s">
        <v>47</v>
      </c>
      <c r="D20" s="35">
        <f>Liabilities!B16+Liabilities!B29</f>
        <v>1257</v>
      </c>
    </row>
    <row r="22" spans="1:4">
      <c r="A22" t="s">
        <v>35</v>
      </c>
      <c r="B22" s="64" t="s">
        <v>9</v>
      </c>
      <c r="C22" s="65"/>
      <c r="D22" s="66">
        <f>(D9*D10*(1-D11))+(D14*D15)</f>
        <v>6.2461799561912577E-2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5AA1-86B5-45AB-A527-A034936D63F8}">
  <dimension ref="A1:K61"/>
  <sheetViews>
    <sheetView zoomScale="98" workbookViewId="0">
      <selection activeCell="I24" sqref="I24"/>
    </sheetView>
  </sheetViews>
  <sheetFormatPr defaultRowHeight="14.45"/>
  <cols>
    <col min="1" max="1" width="9.28515625" customWidth="1"/>
  </cols>
  <sheetData>
    <row r="1" spans="1:11" ht="35.1" thickBot="1">
      <c r="A1" s="46" t="s">
        <v>48</v>
      </c>
      <c r="B1" s="87">
        <v>2023</v>
      </c>
      <c r="C1" s="87">
        <v>2022</v>
      </c>
      <c r="D1" s="87">
        <v>2021</v>
      </c>
      <c r="E1" s="87">
        <v>2020</v>
      </c>
      <c r="F1" s="87">
        <v>2019</v>
      </c>
      <c r="G1" s="99" t="s">
        <v>49</v>
      </c>
      <c r="H1" s="99"/>
      <c r="I1" s="99"/>
      <c r="J1" s="99"/>
      <c r="K1" s="99"/>
    </row>
    <row r="2" spans="1:11" ht="15" thickBot="1">
      <c r="A2" s="47" t="s">
        <v>50</v>
      </c>
      <c r="B2" s="48">
        <v>1894</v>
      </c>
      <c r="C2" s="48">
        <v>2031</v>
      </c>
      <c r="D2" s="48">
        <v>1547</v>
      </c>
      <c r="E2" s="48">
        <v>1136</v>
      </c>
      <c r="F2" s="48">
        <v>1476</v>
      </c>
      <c r="G2" s="50"/>
      <c r="H2" s="51"/>
      <c r="I2" s="51"/>
      <c r="J2" s="51"/>
      <c r="K2" s="51"/>
    </row>
    <row r="3" spans="1:11">
      <c r="A3" s="91" t="s">
        <v>51</v>
      </c>
      <c r="B3" s="93">
        <v>-6.7500000000000004E-2</v>
      </c>
      <c r="C3" s="95">
        <v>0.313</v>
      </c>
      <c r="D3" s="95">
        <v>0.36120000000000002</v>
      </c>
      <c r="E3" s="93">
        <v>-0.2303</v>
      </c>
      <c r="F3" s="89" t="s">
        <v>52</v>
      </c>
      <c r="G3" s="52"/>
      <c r="H3" s="49"/>
      <c r="I3" s="49"/>
      <c r="J3" s="49"/>
      <c r="K3" s="49"/>
    </row>
    <row r="4" spans="1:11" ht="15" thickBot="1">
      <c r="A4" s="92"/>
      <c r="B4" s="94"/>
      <c r="C4" s="96"/>
      <c r="D4" s="96"/>
      <c r="E4" s="94"/>
      <c r="F4" s="90"/>
      <c r="G4" s="53"/>
      <c r="H4" s="54"/>
      <c r="I4" s="54"/>
      <c r="J4" s="54"/>
      <c r="K4" s="54"/>
    </row>
    <row r="5" spans="1:11" ht="15" thickBot="1">
      <c r="A5" s="47" t="s">
        <v>53</v>
      </c>
      <c r="B5" s="48">
        <v>1443</v>
      </c>
      <c r="C5" s="48">
        <v>1582</v>
      </c>
      <c r="D5" s="48">
        <v>1160</v>
      </c>
      <c r="E5" s="55">
        <v>844</v>
      </c>
      <c r="F5" s="48">
        <v>1087</v>
      </c>
      <c r="G5" s="50"/>
      <c r="H5" s="51"/>
      <c r="I5" s="51"/>
      <c r="J5" s="51"/>
      <c r="K5" s="51"/>
    </row>
    <row r="6" spans="1:11" ht="15" thickBot="1">
      <c r="A6" s="56" t="s">
        <v>54</v>
      </c>
      <c r="B6" s="48">
        <v>1330</v>
      </c>
      <c r="C6" s="48">
        <v>1476</v>
      </c>
      <c r="D6" s="48">
        <v>1056</v>
      </c>
      <c r="E6" s="55">
        <v>748</v>
      </c>
      <c r="F6" s="55">
        <v>990</v>
      </c>
      <c r="G6" s="50"/>
      <c r="H6" s="51"/>
      <c r="I6" s="51"/>
      <c r="J6" s="51"/>
      <c r="K6" s="51"/>
    </row>
    <row r="7" spans="1:11" ht="20.100000000000001" thickBot="1">
      <c r="A7" s="56" t="s">
        <v>55</v>
      </c>
      <c r="B7" s="55">
        <v>113</v>
      </c>
      <c r="C7" s="55">
        <v>106</v>
      </c>
      <c r="D7" s="55">
        <v>104</v>
      </c>
      <c r="E7" s="55">
        <v>97</v>
      </c>
      <c r="F7" s="55">
        <v>97</v>
      </c>
      <c r="G7" s="50"/>
      <c r="H7" s="51"/>
      <c r="I7" s="51"/>
      <c r="J7" s="51"/>
      <c r="K7" s="51"/>
    </row>
    <row r="8" spans="1:11" ht="15" thickBot="1">
      <c r="A8" s="57" t="s">
        <v>56</v>
      </c>
      <c r="B8" s="55">
        <v>107</v>
      </c>
      <c r="C8" s="55">
        <v>99</v>
      </c>
      <c r="D8" s="55">
        <v>96</v>
      </c>
      <c r="E8" s="55">
        <v>88</v>
      </c>
      <c r="F8" s="55">
        <v>84</v>
      </c>
      <c r="G8" s="50"/>
      <c r="H8" s="51"/>
      <c r="I8" s="51"/>
      <c r="J8" s="51"/>
      <c r="K8" s="51"/>
    </row>
    <row r="9" spans="1:11" ht="20.100000000000001" thickBot="1">
      <c r="A9" s="57" t="s">
        <v>57</v>
      </c>
      <c r="B9" s="55">
        <v>6</v>
      </c>
      <c r="C9" s="55">
        <v>7</v>
      </c>
      <c r="D9" s="55">
        <v>8</v>
      </c>
      <c r="E9" s="55">
        <v>8</v>
      </c>
      <c r="F9" s="55">
        <v>13</v>
      </c>
      <c r="G9" s="50"/>
      <c r="H9" s="51"/>
      <c r="I9" s="51"/>
      <c r="J9" s="51"/>
      <c r="K9" s="51"/>
    </row>
    <row r="10" spans="1:11">
      <c r="A10" s="91" t="s">
        <v>58</v>
      </c>
      <c r="B10" s="93">
        <v>-8.7999999999999995E-2</v>
      </c>
      <c r="C10" s="95">
        <v>0.36359999999999998</v>
      </c>
      <c r="D10" s="95">
        <v>0.37459999999999999</v>
      </c>
      <c r="E10" s="93">
        <v>-0.2233</v>
      </c>
      <c r="F10" s="89" t="s">
        <v>52</v>
      </c>
      <c r="G10" s="52"/>
      <c r="H10" s="49"/>
      <c r="I10" s="49"/>
      <c r="J10" s="49"/>
      <c r="K10" s="49"/>
    </row>
    <row r="11" spans="1:11" ht="15" thickBot="1">
      <c r="A11" s="92"/>
      <c r="B11" s="94"/>
      <c r="C11" s="96"/>
      <c r="D11" s="96"/>
      <c r="E11" s="94"/>
      <c r="F11" s="90"/>
      <c r="G11" s="53"/>
      <c r="H11" s="54"/>
      <c r="I11" s="54"/>
      <c r="J11" s="54"/>
      <c r="K11" s="54"/>
    </row>
    <row r="12" spans="1:11" ht="15" thickBot="1">
      <c r="A12" s="47" t="s">
        <v>59</v>
      </c>
      <c r="B12" s="55">
        <v>451</v>
      </c>
      <c r="C12" s="55">
        <v>449</v>
      </c>
      <c r="D12" s="55">
        <v>387</v>
      </c>
      <c r="E12" s="55">
        <v>292</v>
      </c>
      <c r="F12" s="55">
        <v>390</v>
      </c>
      <c r="G12" s="50"/>
      <c r="H12" s="51"/>
      <c r="I12" s="51"/>
      <c r="J12" s="51"/>
      <c r="K12" s="51"/>
    </row>
    <row r="13" spans="1:11">
      <c r="A13" s="91" t="s">
        <v>60</v>
      </c>
      <c r="B13" s="95">
        <v>4.8999999999999998E-3</v>
      </c>
      <c r="C13" s="95">
        <v>0.16089999999999999</v>
      </c>
      <c r="D13" s="95">
        <v>0.32240000000000002</v>
      </c>
      <c r="E13" s="93">
        <v>-0.24979999999999999</v>
      </c>
      <c r="F13" s="89" t="s">
        <v>52</v>
      </c>
      <c r="G13" s="52"/>
      <c r="H13" s="49"/>
      <c r="I13" s="49"/>
      <c r="J13" s="49"/>
      <c r="K13" s="49"/>
    </row>
    <row r="14" spans="1:11" ht="15" thickBot="1">
      <c r="A14" s="92"/>
      <c r="B14" s="96"/>
      <c r="C14" s="96"/>
      <c r="D14" s="96"/>
      <c r="E14" s="94"/>
      <c r="F14" s="90"/>
      <c r="G14" s="53"/>
      <c r="H14" s="54"/>
      <c r="I14" s="54"/>
      <c r="J14" s="54"/>
      <c r="K14" s="54"/>
    </row>
    <row r="15" spans="1:11" ht="15" thickBot="1">
      <c r="A15" s="56" t="s">
        <v>61</v>
      </c>
      <c r="B15" s="58">
        <v>0.23810000000000001</v>
      </c>
      <c r="C15" s="55" t="s">
        <v>52</v>
      </c>
      <c r="D15" s="55" t="s">
        <v>52</v>
      </c>
      <c r="E15" s="55" t="s">
        <v>52</v>
      </c>
      <c r="F15" s="55" t="s">
        <v>52</v>
      </c>
      <c r="G15" s="50"/>
      <c r="H15" s="51"/>
      <c r="I15" s="51"/>
      <c r="J15" s="51"/>
      <c r="K15" s="51"/>
    </row>
    <row r="16" spans="1:11" ht="15" thickBot="1">
      <c r="A16" s="47" t="s">
        <v>62</v>
      </c>
      <c r="B16" s="55">
        <v>246</v>
      </c>
      <c r="C16" s="55">
        <v>249</v>
      </c>
      <c r="D16" s="55">
        <v>232</v>
      </c>
      <c r="E16" s="55">
        <v>196</v>
      </c>
      <c r="F16" s="55">
        <v>227</v>
      </c>
      <c r="G16" s="50"/>
      <c r="H16" s="51"/>
      <c r="I16" s="51"/>
      <c r="J16" s="51"/>
      <c r="K16" s="51"/>
    </row>
    <row r="17" spans="1:11" ht="15" thickBot="1">
      <c r="A17" s="56" t="s">
        <v>63</v>
      </c>
      <c r="B17" s="55">
        <v>25</v>
      </c>
      <c r="C17" s="55">
        <v>22</v>
      </c>
      <c r="D17" s="55">
        <v>22</v>
      </c>
      <c r="E17" s="55">
        <v>20</v>
      </c>
      <c r="F17" s="55">
        <v>20</v>
      </c>
      <c r="G17" s="50"/>
      <c r="H17" s="51"/>
      <c r="I17" s="51"/>
      <c r="J17" s="51"/>
      <c r="K17" s="51"/>
    </row>
    <row r="18" spans="1:11" ht="15" thickBot="1">
      <c r="A18" s="56" t="s">
        <v>64</v>
      </c>
      <c r="B18" s="55">
        <v>222</v>
      </c>
      <c r="C18" s="55">
        <v>227</v>
      </c>
      <c r="D18" s="55">
        <v>210</v>
      </c>
      <c r="E18" s="55">
        <v>176</v>
      </c>
      <c r="F18" s="55">
        <v>207</v>
      </c>
      <c r="G18" s="50"/>
      <c r="H18" s="51"/>
      <c r="I18" s="51"/>
      <c r="J18" s="51"/>
      <c r="K18" s="51"/>
    </row>
    <row r="19" spans="1:11">
      <c r="A19" s="91" t="s">
        <v>65</v>
      </c>
      <c r="B19" s="93">
        <v>-9.5999999999999992E-3</v>
      </c>
      <c r="C19" s="95">
        <v>7.0599999999999996E-2</v>
      </c>
      <c r="D19" s="95">
        <v>0.1837</v>
      </c>
      <c r="E19" s="93">
        <v>-0.1341</v>
      </c>
      <c r="F19" s="89" t="s">
        <v>52</v>
      </c>
      <c r="G19" s="52"/>
      <c r="H19" s="49"/>
      <c r="I19" s="49"/>
      <c r="J19" s="49"/>
      <c r="K19" s="49"/>
    </row>
    <row r="20" spans="1:11" ht="15" thickBot="1">
      <c r="A20" s="92"/>
      <c r="B20" s="94"/>
      <c r="C20" s="96"/>
      <c r="D20" s="96"/>
      <c r="E20" s="94"/>
      <c r="F20" s="90"/>
      <c r="G20" s="53"/>
      <c r="H20" s="54"/>
      <c r="I20" s="54"/>
      <c r="J20" s="54"/>
      <c r="K20" s="54"/>
    </row>
    <row r="21" spans="1:11" ht="15" thickBot="1">
      <c r="A21" s="47" t="s">
        <v>14</v>
      </c>
      <c r="B21" s="55">
        <v>205</v>
      </c>
      <c r="C21" s="55">
        <v>200</v>
      </c>
      <c r="D21" s="55">
        <v>154</v>
      </c>
      <c r="E21" s="55">
        <v>96</v>
      </c>
      <c r="F21" s="55">
        <v>163</v>
      </c>
      <c r="G21" s="50"/>
      <c r="H21" s="51"/>
      <c r="I21" s="51"/>
      <c r="J21" s="51"/>
      <c r="K21" s="51"/>
    </row>
    <row r="22" spans="1:11">
      <c r="A22" s="97" t="s">
        <v>66</v>
      </c>
      <c r="B22" s="89" t="s">
        <v>52</v>
      </c>
      <c r="C22" s="89" t="s">
        <v>52</v>
      </c>
      <c r="D22" s="89">
        <v>-83</v>
      </c>
      <c r="E22" s="89">
        <v>14</v>
      </c>
      <c r="F22" s="89">
        <v>4</v>
      </c>
      <c r="G22" s="52"/>
      <c r="H22" s="49"/>
      <c r="I22" s="49"/>
      <c r="J22" s="49"/>
      <c r="K22" s="49"/>
    </row>
    <row r="23" spans="1:11" ht="15" thickBot="1">
      <c r="A23" s="98"/>
      <c r="B23" s="90"/>
      <c r="C23" s="90"/>
      <c r="D23" s="90"/>
      <c r="E23" s="90"/>
      <c r="F23" s="90"/>
      <c r="G23" s="53"/>
      <c r="H23" s="54"/>
      <c r="I23" s="54"/>
      <c r="J23" s="54"/>
      <c r="K23" s="54"/>
    </row>
    <row r="24" spans="1:11">
      <c r="A24" s="97" t="s">
        <v>67</v>
      </c>
      <c r="B24" s="89">
        <v>7</v>
      </c>
      <c r="C24" s="89">
        <v>2</v>
      </c>
      <c r="D24" s="89">
        <v>-14</v>
      </c>
      <c r="E24" s="89">
        <v>-29</v>
      </c>
      <c r="F24" s="89">
        <v>-16</v>
      </c>
      <c r="G24" s="52"/>
      <c r="H24" s="49"/>
      <c r="I24" s="49"/>
      <c r="J24" s="49"/>
      <c r="K24" s="49"/>
    </row>
    <row r="25" spans="1:11" ht="15" thickBot="1">
      <c r="A25" s="98"/>
      <c r="B25" s="90"/>
      <c r="C25" s="90"/>
      <c r="D25" s="90"/>
      <c r="E25" s="90"/>
      <c r="F25" s="90"/>
      <c r="G25" s="53"/>
      <c r="H25" s="54"/>
      <c r="I25" s="54"/>
      <c r="J25" s="54"/>
      <c r="K25" s="54"/>
    </row>
    <row r="26" spans="1:11" ht="15" thickBot="1">
      <c r="A26" s="47" t="s">
        <v>68</v>
      </c>
      <c r="B26" s="55">
        <v>49</v>
      </c>
      <c r="C26" s="55">
        <v>45</v>
      </c>
      <c r="D26" s="55">
        <v>37</v>
      </c>
      <c r="E26" s="55">
        <v>28</v>
      </c>
      <c r="F26" s="55">
        <v>24</v>
      </c>
      <c r="G26" s="50"/>
      <c r="H26" s="51"/>
      <c r="I26" s="51"/>
      <c r="J26" s="51"/>
      <c r="K26" s="51"/>
    </row>
    <row r="27" spans="1:11" ht="15" thickBot="1">
      <c r="A27" s="56" t="s">
        <v>69</v>
      </c>
      <c r="B27" s="58">
        <v>7.7600000000000002E-2</v>
      </c>
      <c r="C27" s="58">
        <v>0.20910000000000001</v>
      </c>
      <c r="D27" s="58">
        <v>0.35289999999999999</v>
      </c>
      <c r="E27" s="58">
        <v>0.15010000000000001</v>
      </c>
      <c r="F27" s="55" t="s">
        <v>52</v>
      </c>
      <c r="G27" s="50"/>
      <c r="H27" s="51"/>
      <c r="I27" s="51"/>
      <c r="J27" s="51"/>
      <c r="K27" s="51"/>
    </row>
    <row r="28" spans="1:11" ht="15" thickBot="1">
      <c r="A28" s="56" t="s">
        <v>70</v>
      </c>
      <c r="B28" s="55">
        <v>49</v>
      </c>
      <c r="C28" s="55">
        <v>45</v>
      </c>
      <c r="D28" s="55">
        <v>40</v>
      </c>
      <c r="E28" s="55">
        <v>29</v>
      </c>
      <c r="F28" s="55">
        <v>26</v>
      </c>
      <c r="G28" s="50"/>
      <c r="H28" s="51"/>
      <c r="I28" s="51"/>
      <c r="J28" s="51"/>
      <c r="K28" s="51"/>
    </row>
    <row r="29" spans="1:11" ht="15" thickBot="1">
      <c r="A29" s="56" t="s">
        <v>71</v>
      </c>
      <c r="B29" s="55" t="s">
        <v>52</v>
      </c>
      <c r="C29" s="55" t="s">
        <v>52</v>
      </c>
      <c r="D29" s="55">
        <v>3</v>
      </c>
      <c r="E29" s="55">
        <v>1</v>
      </c>
      <c r="F29" s="55">
        <v>2</v>
      </c>
      <c r="G29" s="50"/>
      <c r="H29" s="51"/>
      <c r="I29" s="51"/>
      <c r="J29" s="51"/>
      <c r="K29" s="51"/>
    </row>
    <row r="30" spans="1:11" ht="15" thickBot="1">
      <c r="A30" s="47" t="s">
        <v>72</v>
      </c>
      <c r="B30" s="55">
        <v>163</v>
      </c>
      <c r="C30" s="55">
        <v>157</v>
      </c>
      <c r="D30" s="55">
        <v>186</v>
      </c>
      <c r="E30" s="55">
        <v>26</v>
      </c>
      <c r="F30" s="55">
        <v>120</v>
      </c>
      <c r="G30" s="50"/>
      <c r="H30" s="51"/>
      <c r="I30" s="51"/>
      <c r="J30" s="51"/>
      <c r="K30" s="51"/>
    </row>
    <row r="31" spans="1:11">
      <c r="A31" s="91" t="s">
        <v>73</v>
      </c>
      <c r="B31" s="95">
        <v>3.8800000000000001E-2</v>
      </c>
      <c r="C31" s="93">
        <v>-0.1535</v>
      </c>
      <c r="D31" s="95">
        <v>6.1990999999999996</v>
      </c>
      <c r="E31" s="93">
        <v>-0.7843</v>
      </c>
      <c r="F31" s="89" t="s">
        <v>52</v>
      </c>
      <c r="G31" s="52"/>
      <c r="H31" s="49"/>
      <c r="I31" s="49"/>
      <c r="J31" s="49"/>
      <c r="K31" s="49"/>
    </row>
    <row r="32" spans="1:11" ht="15" thickBot="1">
      <c r="A32" s="92"/>
      <c r="B32" s="96"/>
      <c r="C32" s="94"/>
      <c r="D32" s="96"/>
      <c r="E32" s="94"/>
      <c r="F32" s="90"/>
      <c r="G32" s="53"/>
      <c r="H32" s="54"/>
      <c r="I32" s="54"/>
      <c r="J32" s="54"/>
      <c r="K32" s="54"/>
    </row>
    <row r="33" spans="1:11" ht="15" thickBot="1">
      <c r="A33" s="56" t="s">
        <v>74</v>
      </c>
      <c r="B33" s="58">
        <v>8.6199999999999999E-2</v>
      </c>
      <c r="C33" s="55" t="s">
        <v>52</v>
      </c>
      <c r="D33" s="55" t="s">
        <v>52</v>
      </c>
      <c r="E33" s="55" t="s">
        <v>52</v>
      </c>
      <c r="F33" s="55" t="s">
        <v>52</v>
      </c>
      <c r="G33" s="50"/>
      <c r="H33" s="51"/>
      <c r="I33" s="51"/>
      <c r="J33" s="51"/>
      <c r="K33" s="51"/>
    </row>
    <row r="34" spans="1:11" ht="15" thickBot="1">
      <c r="A34" s="47" t="s">
        <v>75</v>
      </c>
      <c r="B34" s="55">
        <v>60</v>
      </c>
      <c r="C34" s="55">
        <v>52</v>
      </c>
      <c r="D34" s="55">
        <v>52</v>
      </c>
      <c r="E34" s="55">
        <v>8</v>
      </c>
      <c r="F34" s="55">
        <v>33</v>
      </c>
      <c r="G34" s="50"/>
      <c r="H34" s="51"/>
      <c r="I34" s="51"/>
      <c r="J34" s="51"/>
      <c r="K34" s="51"/>
    </row>
    <row r="35" spans="1:11" ht="15" thickBot="1">
      <c r="A35" s="56" t="s">
        <v>76</v>
      </c>
      <c r="B35" s="55">
        <v>34</v>
      </c>
      <c r="C35" s="55">
        <v>18</v>
      </c>
      <c r="D35" s="55">
        <v>22</v>
      </c>
      <c r="E35" s="55">
        <v>16</v>
      </c>
      <c r="F35" s="55">
        <v>16</v>
      </c>
      <c r="G35" s="50"/>
      <c r="H35" s="51"/>
      <c r="I35" s="51"/>
      <c r="J35" s="51"/>
      <c r="K35" s="51"/>
    </row>
    <row r="36" spans="1:11" ht="15" thickBot="1">
      <c r="A36" s="56" t="s">
        <v>77</v>
      </c>
      <c r="B36" s="55">
        <v>20</v>
      </c>
      <c r="C36" s="55">
        <v>27</v>
      </c>
      <c r="D36" s="55">
        <v>10</v>
      </c>
      <c r="E36" s="55">
        <v>4</v>
      </c>
      <c r="F36" s="55">
        <v>1</v>
      </c>
      <c r="G36" s="50"/>
      <c r="H36" s="51"/>
      <c r="I36" s="51"/>
      <c r="J36" s="51"/>
      <c r="K36" s="51"/>
    </row>
    <row r="37" spans="1:11">
      <c r="A37" s="91" t="s">
        <v>78</v>
      </c>
      <c r="B37" s="89">
        <v>3</v>
      </c>
      <c r="C37" s="89">
        <v>7</v>
      </c>
      <c r="D37" s="89">
        <v>-1</v>
      </c>
      <c r="E37" s="89">
        <v>-5</v>
      </c>
      <c r="F37" s="89">
        <v>7</v>
      </c>
      <c r="G37" s="52"/>
      <c r="H37" s="49"/>
      <c r="I37" s="49"/>
      <c r="J37" s="49"/>
      <c r="K37" s="49"/>
    </row>
    <row r="38" spans="1:11" ht="15" thickBot="1">
      <c r="A38" s="92"/>
      <c r="B38" s="90"/>
      <c r="C38" s="90"/>
      <c r="D38" s="90"/>
      <c r="E38" s="90"/>
      <c r="F38" s="90"/>
      <c r="G38" s="53"/>
      <c r="H38" s="54"/>
      <c r="I38" s="54"/>
      <c r="J38" s="54"/>
      <c r="K38" s="54"/>
    </row>
    <row r="39" spans="1:11">
      <c r="A39" s="91" t="s">
        <v>79</v>
      </c>
      <c r="B39" s="89">
        <v>3</v>
      </c>
      <c r="C39" s="89">
        <v>0</v>
      </c>
      <c r="D39" s="89">
        <v>22</v>
      </c>
      <c r="E39" s="89">
        <v>-7</v>
      </c>
      <c r="F39" s="89">
        <v>8</v>
      </c>
      <c r="G39" s="52"/>
      <c r="H39" s="49"/>
      <c r="I39" s="49"/>
      <c r="J39" s="49"/>
      <c r="K39" s="49"/>
    </row>
    <row r="40" spans="1:11" ht="15" thickBot="1">
      <c r="A40" s="92"/>
      <c r="B40" s="90"/>
      <c r="C40" s="90"/>
      <c r="D40" s="90"/>
      <c r="E40" s="90"/>
      <c r="F40" s="90"/>
      <c r="G40" s="53"/>
      <c r="H40" s="54"/>
      <c r="I40" s="54"/>
      <c r="J40" s="54"/>
      <c r="K40" s="54"/>
    </row>
    <row r="41" spans="1:11" ht="15" thickBot="1">
      <c r="A41" s="47" t="s">
        <v>80</v>
      </c>
      <c r="B41" s="55">
        <v>1</v>
      </c>
      <c r="C41" s="55">
        <v>1</v>
      </c>
      <c r="D41" s="55">
        <v>1</v>
      </c>
      <c r="E41" s="55">
        <v>0</v>
      </c>
      <c r="F41" s="55">
        <v>1</v>
      </c>
      <c r="G41" s="50"/>
      <c r="H41" s="51"/>
      <c r="I41" s="51"/>
      <c r="J41" s="51"/>
      <c r="K41" s="51"/>
    </row>
    <row r="42" spans="1:11" ht="15" thickBot="1">
      <c r="A42" s="47" t="s">
        <v>81</v>
      </c>
      <c r="B42" s="55">
        <v>104</v>
      </c>
      <c r="C42" s="55">
        <v>106</v>
      </c>
      <c r="D42" s="55">
        <v>135</v>
      </c>
      <c r="E42" s="55">
        <v>18</v>
      </c>
      <c r="F42" s="55">
        <v>87</v>
      </c>
      <c r="G42" s="50"/>
      <c r="H42" s="51"/>
      <c r="I42" s="51"/>
      <c r="J42" s="51"/>
      <c r="K42" s="51"/>
    </row>
    <row r="43" spans="1:11" ht="15" thickBot="1">
      <c r="A43" s="47" t="s">
        <v>82</v>
      </c>
      <c r="B43" s="55">
        <v>104</v>
      </c>
      <c r="C43" s="55">
        <v>106</v>
      </c>
      <c r="D43" s="55">
        <v>135</v>
      </c>
      <c r="E43" s="55">
        <v>18</v>
      </c>
      <c r="F43" s="55">
        <v>87</v>
      </c>
      <c r="G43" s="50"/>
      <c r="H43" s="51"/>
      <c r="I43" s="51"/>
      <c r="J43" s="51"/>
      <c r="K43" s="51"/>
    </row>
    <row r="44" spans="1:11">
      <c r="A44" s="91" t="s">
        <v>83</v>
      </c>
      <c r="B44" s="93">
        <v>-2.5399999999999999E-2</v>
      </c>
      <c r="C44" s="93">
        <v>-0.21160000000000001</v>
      </c>
      <c r="D44" s="95">
        <v>6.4189999999999996</v>
      </c>
      <c r="E44" s="93">
        <v>-0.79110000000000003</v>
      </c>
      <c r="F44" s="89" t="s">
        <v>52</v>
      </c>
      <c r="G44" s="52"/>
      <c r="H44" s="49"/>
      <c r="I44" s="49"/>
      <c r="J44" s="49"/>
      <c r="K44" s="49"/>
    </row>
    <row r="45" spans="1:11" ht="15" thickBot="1">
      <c r="A45" s="92"/>
      <c r="B45" s="94"/>
      <c r="C45" s="94"/>
      <c r="D45" s="96"/>
      <c r="E45" s="94"/>
      <c r="F45" s="90"/>
      <c r="G45" s="53"/>
      <c r="H45" s="54"/>
      <c r="I45" s="54"/>
      <c r="J45" s="54"/>
      <c r="K45" s="54"/>
    </row>
    <row r="46" spans="1:11" ht="15" thickBot="1">
      <c r="A46" s="56" t="s">
        <v>84</v>
      </c>
      <c r="B46" s="58">
        <v>5.4600000000000003E-2</v>
      </c>
      <c r="C46" s="55" t="s">
        <v>52</v>
      </c>
      <c r="D46" s="55" t="s">
        <v>52</v>
      </c>
      <c r="E46" s="55" t="s">
        <v>52</v>
      </c>
      <c r="F46" s="55" t="s">
        <v>52</v>
      </c>
      <c r="G46" s="50"/>
      <c r="H46" s="51"/>
      <c r="I46" s="51"/>
      <c r="J46" s="51"/>
      <c r="K46" s="51"/>
    </row>
    <row r="47" spans="1:11" ht="15" thickBot="1">
      <c r="A47" s="47" t="s">
        <v>85</v>
      </c>
      <c r="B47" s="55">
        <v>104</v>
      </c>
      <c r="C47" s="55">
        <v>106</v>
      </c>
      <c r="D47" s="55">
        <v>135</v>
      </c>
      <c r="E47" s="55">
        <v>18</v>
      </c>
      <c r="F47" s="55">
        <v>87</v>
      </c>
      <c r="G47" s="50"/>
      <c r="H47" s="51"/>
      <c r="I47" s="51"/>
      <c r="J47" s="51"/>
      <c r="K47" s="51"/>
    </row>
    <row r="48" spans="1:11" ht="20.100000000000001" thickBot="1">
      <c r="A48" s="47" t="s">
        <v>86</v>
      </c>
      <c r="B48" s="55">
        <v>104</v>
      </c>
      <c r="C48" s="55">
        <v>106</v>
      </c>
      <c r="D48" s="55">
        <v>135</v>
      </c>
      <c r="E48" s="55">
        <v>18</v>
      </c>
      <c r="F48" s="55">
        <v>87</v>
      </c>
      <c r="G48" s="50"/>
      <c r="H48" s="51"/>
      <c r="I48" s="51"/>
      <c r="J48" s="51"/>
      <c r="K48" s="51"/>
    </row>
    <row r="49" spans="1:11" ht="15" thickBot="1">
      <c r="A49" s="47" t="s">
        <v>87</v>
      </c>
      <c r="B49" s="55">
        <v>1.73</v>
      </c>
      <c r="C49" s="55">
        <v>1.73</v>
      </c>
      <c r="D49" s="55">
        <v>2.21</v>
      </c>
      <c r="E49" s="55">
        <v>0.3</v>
      </c>
      <c r="F49" s="55">
        <v>1.45</v>
      </c>
      <c r="G49" s="50"/>
      <c r="H49" s="51"/>
      <c r="I49" s="51"/>
      <c r="J49" s="51"/>
      <c r="K49" s="51"/>
    </row>
    <row r="50" spans="1:11">
      <c r="A50" s="91" t="s">
        <v>88</v>
      </c>
      <c r="B50" s="93">
        <v>-2.7000000000000001E-3</v>
      </c>
      <c r="C50" s="93">
        <v>-0.21709999999999999</v>
      </c>
      <c r="D50" s="95">
        <v>6.3569000000000004</v>
      </c>
      <c r="E50" s="93">
        <v>-0.79269999999999996</v>
      </c>
      <c r="F50" s="89" t="s">
        <v>52</v>
      </c>
      <c r="G50" s="52"/>
      <c r="H50" s="49"/>
      <c r="I50" s="49"/>
      <c r="J50" s="49"/>
      <c r="K50" s="49"/>
    </row>
    <row r="51" spans="1:11" ht="15" thickBot="1">
      <c r="A51" s="92"/>
      <c r="B51" s="94"/>
      <c r="C51" s="94"/>
      <c r="D51" s="96"/>
      <c r="E51" s="94"/>
      <c r="F51" s="90"/>
      <c r="G51" s="53"/>
      <c r="H51" s="54"/>
      <c r="I51" s="54"/>
      <c r="J51" s="54"/>
      <c r="K51" s="54"/>
    </row>
    <row r="52" spans="1:11" ht="15" thickBot="1">
      <c r="A52" s="47" t="s">
        <v>89</v>
      </c>
      <c r="B52" s="55">
        <v>59</v>
      </c>
      <c r="C52" s="55">
        <v>61</v>
      </c>
      <c r="D52" s="55">
        <v>61</v>
      </c>
      <c r="E52" s="55">
        <v>60</v>
      </c>
      <c r="F52" s="55">
        <v>60</v>
      </c>
      <c r="G52" s="50"/>
      <c r="H52" s="51"/>
      <c r="I52" s="51"/>
      <c r="J52" s="51"/>
      <c r="K52" s="51"/>
    </row>
    <row r="53" spans="1:11" ht="15" thickBot="1">
      <c r="A53" s="47" t="s">
        <v>90</v>
      </c>
      <c r="B53" s="55">
        <v>1.73</v>
      </c>
      <c r="C53" s="55">
        <v>1.73</v>
      </c>
      <c r="D53" s="55">
        <v>2.21</v>
      </c>
      <c r="E53" s="55">
        <v>0.3</v>
      </c>
      <c r="F53" s="55">
        <v>1.42</v>
      </c>
      <c r="G53" s="50"/>
      <c r="H53" s="51"/>
      <c r="I53" s="51"/>
      <c r="J53" s="51"/>
      <c r="K53" s="51"/>
    </row>
    <row r="54" spans="1:11">
      <c r="A54" s="91" t="s">
        <v>91</v>
      </c>
      <c r="B54" s="93">
        <v>-2.7000000000000001E-3</v>
      </c>
      <c r="C54" s="93">
        <v>-0.21709999999999999</v>
      </c>
      <c r="D54" s="95">
        <v>6.4744999999999999</v>
      </c>
      <c r="E54" s="93">
        <v>-0.79149999999999998</v>
      </c>
      <c r="F54" s="89" t="s">
        <v>52</v>
      </c>
      <c r="G54" s="52"/>
      <c r="H54" s="49"/>
      <c r="I54" s="49"/>
      <c r="J54" s="49"/>
      <c r="K54" s="49"/>
    </row>
    <row r="55" spans="1:11" ht="15" thickBot="1">
      <c r="A55" s="92"/>
      <c r="B55" s="94"/>
      <c r="C55" s="94"/>
      <c r="D55" s="96"/>
      <c r="E55" s="94"/>
      <c r="F55" s="90"/>
      <c r="G55" s="53"/>
      <c r="H55" s="54"/>
      <c r="I55" s="54"/>
      <c r="J55" s="54"/>
      <c r="K55" s="54"/>
    </row>
    <row r="56" spans="1:11" ht="15" thickBot="1">
      <c r="A56" s="47" t="s">
        <v>92</v>
      </c>
      <c r="B56" s="55">
        <v>60</v>
      </c>
      <c r="C56" s="55">
        <v>61</v>
      </c>
      <c r="D56" s="55">
        <v>61</v>
      </c>
      <c r="E56" s="55">
        <v>61</v>
      </c>
      <c r="F56" s="55">
        <v>61</v>
      </c>
      <c r="G56" s="50"/>
      <c r="H56" s="51"/>
      <c r="I56" s="51"/>
      <c r="J56" s="51"/>
      <c r="K56" s="51"/>
    </row>
    <row r="57" spans="1:11" ht="15" thickBot="1">
      <c r="A57" s="47" t="s">
        <v>93</v>
      </c>
      <c r="B57" s="55">
        <v>318</v>
      </c>
      <c r="C57" s="55">
        <v>306</v>
      </c>
      <c r="D57" s="55">
        <v>258</v>
      </c>
      <c r="E57" s="55">
        <v>193</v>
      </c>
      <c r="F57" s="55">
        <v>260</v>
      </c>
      <c r="G57" s="50"/>
      <c r="H57" s="51"/>
      <c r="I57" s="51"/>
      <c r="J57" s="51"/>
      <c r="K57" s="51"/>
    </row>
    <row r="58" spans="1:11">
      <c r="A58" s="91" t="s">
        <v>94</v>
      </c>
      <c r="B58" s="95">
        <v>3.8899999999999997E-2</v>
      </c>
      <c r="C58" s="95">
        <v>0.1835</v>
      </c>
      <c r="D58" s="95">
        <v>0.34160000000000001</v>
      </c>
      <c r="E58" s="93">
        <v>-0.25850000000000001</v>
      </c>
      <c r="F58" s="89" t="s">
        <v>52</v>
      </c>
      <c r="G58" s="52"/>
      <c r="H58" s="49"/>
      <c r="I58" s="49"/>
      <c r="J58" s="49"/>
      <c r="K58" s="49"/>
    </row>
    <row r="59" spans="1:11" ht="15" thickBot="1">
      <c r="A59" s="92"/>
      <c r="B59" s="96"/>
      <c r="C59" s="96"/>
      <c r="D59" s="96"/>
      <c r="E59" s="94"/>
      <c r="F59" s="90"/>
      <c r="G59" s="53"/>
      <c r="H59" s="54"/>
      <c r="I59" s="54"/>
      <c r="J59" s="54"/>
      <c r="K59" s="54"/>
    </row>
    <row r="60" spans="1:11" ht="15" thickBot="1">
      <c r="A60" s="56" t="s">
        <v>95</v>
      </c>
      <c r="B60" s="58">
        <v>0.16769999999999999</v>
      </c>
      <c r="C60" s="55" t="s">
        <v>52</v>
      </c>
      <c r="D60" s="55" t="s">
        <v>52</v>
      </c>
      <c r="E60" s="55" t="s">
        <v>52</v>
      </c>
      <c r="F60" s="55" t="s">
        <v>52</v>
      </c>
      <c r="G60" s="50"/>
      <c r="H60" s="51"/>
      <c r="I60" s="51"/>
      <c r="J60" s="51"/>
      <c r="K60" s="51"/>
    </row>
    <row r="61" spans="1:11" ht="15" thickBot="1">
      <c r="A61" s="57" t="s">
        <v>14</v>
      </c>
      <c r="B61" s="55">
        <v>205</v>
      </c>
      <c r="C61" s="55">
        <v>200</v>
      </c>
      <c r="D61" s="55">
        <v>154</v>
      </c>
      <c r="E61" s="55">
        <v>96</v>
      </c>
      <c r="F61" s="55">
        <v>163</v>
      </c>
    </row>
  </sheetData>
  <mergeCells count="79">
    <mergeCell ref="G1:K1"/>
    <mergeCell ref="A3:A4"/>
    <mergeCell ref="B3:B4"/>
    <mergeCell ref="C3:C4"/>
    <mergeCell ref="D3:D4"/>
    <mergeCell ref="E3:E4"/>
    <mergeCell ref="F3:F4"/>
    <mergeCell ref="F13:F14"/>
    <mergeCell ref="A10:A11"/>
    <mergeCell ref="B10:B11"/>
    <mergeCell ref="C10:C11"/>
    <mergeCell ref="D10:D11"/>
    <mergeCell ref="E10:E11"/>
    <mergeCell ref="F10:F11"/>
    <mergeCell ref="A13:A14"/>
    <mergeCell ref="B13:B14"/>
    <mergeCell ref="C13:C14"/>
    <mergeCell ref="D13:D14"/>
    <mergeCell ref="E13:E14"/>
    <mergeCell ref="F22:F23"/>
    <mergeCell ref="A19:A20"/>
    <mergeCell ref="B19:B20"/>
    <mergeCell ref="C19:C20"/>
    <mergeCell ref="D19:D20"/>
    <mergeCell ref="E19:E20"/>
    <mergeCell ref="F19:F20"/>
    <mergeCell ref="A22:A23"/>
    <mergeCell ref="B22:B23"/>
    <mergeCell ref="C22:C23"/>
    <mergeCell ref="D22:D23"/>
    <mergeCell ref="E22:E23"/>
    <mergeCell ref="F31:F32"/>
    <mergeCell ref="A24:A25"/>
    <mergeCell ref="B24:B25"/>
    <mergeCell ref="C24:C25"/>
    <mergeCell ref="D24:D25"/>
    <mergeCell ref="E24:E25"/>
    <mergeCell ref="F24:F25"/>
    <mergeCell ref="A31:A32"/>
    <mergeCell ref="B31:B32"/>
    <mergeCell ref="C31:C32"/>
    <mergeCell ref="D31:D32"/>
    <mergeCell ref="E31:E32"/>
    <mergeCell ref="F39:F40"/>
    <mergeCell ref="A37:A38"/>
    <mergeCell ref="B37:B38"/>
    <mergeCell ref="C37:C38"/>
    <mergeCell ref="D37:D38"/>
    <mergeCell ref="E37:E38"/>
    <mergeCell ref="F37:F38"/>
    <mergeCell ref="A39:A40"/>
    <mergeCell ref="B39:B40"/>
    <mergeCell ref="C39:C40"/>
    <mergeCell ref="D39:D40"/>
    <mergeCell ref="E39:E40"/>
    <mergeCell ref="F50:F51"/>
    <mergeCell ref="A44:A45"/>
    <mergeCell ref="B44:B45"/>
    <mergeCell ref="C44:C45"/>
    <mergeCell ref="D44:D45"/>
    <mergeCell ref="E44:E45"/>
    <mergeCell ref="F44:F45"/>
    <mergeCell ref="A50:A51"/>
    <mergeCell ref="B50:B51"/>
    <mergeCell ref="C50:C51"/>
    <mergeCell ref="D50:D51"/>
    <mergeCell ref="E50:E51"/>
    <mergeCell ref="F58:F59"/>
    <mergeCell ref="A54:A55"/>
    <mergeCell ref="B54:B55"/>
    <mergeCell ref="C54:C55"/>
    <mergeCell ref="D54:D55"/>
    <mergeCell ref="E54:E55"/>
    <mergeCell ref="F54:F55"/>
    <mergeCell ref="A58:A59"/>
    <mergeCell ref="B58:B59"/>
    <mergeCell ref="C58:C59"/>
    <mergeCell ref="D58:D59"/>
    <mergeCell ref="E58:E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0855-64E7-43FD-B38D-BB79943DA82A}">
  <dimension ref="A1:K46"/>
  <sheetViews>
    <sheetView topLeftCell="A17" zoomScale="114" workbookViewId="0">
      <selection activeCell="I36" sqref="I36"/>
    </sheetView>
  </sheetViews>
  <sheetFormatPr defaultRowHeight="14.45"/>
  <sheetData>
    <row r="1" spans="1:11" ht="35.1" thickBot="1">
      <c r="A1" s="46" t="s">
        <v>48</v>
      </c>
      <c r="B1" s="87">
        <v>2023</v>
      </c>
      <c r="C1" s="87">
        <v>2022</v>
      </c>
      <c r="D1" s="87">
        <v>2021</v>
      </c>
      <c r="E1" s="87">
        <v>2020</v>
      </c>
      <c r="F1" s="87">
        <v>2019</v>
      </c>
      <c r="G1" s="99" t="s">
        <v>49</v>
      </c>
      <c r="H1" s="99"/>
      <c r="I1" s="99"/>
      <c r="J1" s="99"/>
      <c r="K1" s="99"/>
    </row>
    <row r="2" spans="1:11" ht="15" thickBot="1">
      <c r="A2" s="47" t="s">
        <v>96</v>
      </c>
      <c r="B2" s="55">
        <v>40</v>
      </c>
      <c r="C2" s="55">
        <v>63</v>
      </c>
      <c r="D2" s="55">
        <v>69</v>
      </c>
      <c r="E2" s="55">
        <v>65</v>
      </c>
      <c r="F2" s="55">
        <v>64</v>
      </c>
      <c r="G2" s="50"/>
      <c r="H2" s="51"/>
      <c r="I2" s="51"/>
      <c r="J2" s="51"/>
      <c r="K2" s="51"/>
    </row>
    <row r="3" spans="1:11" ht="15" thickBot="1">
      <c r="A3" s="56" t="s">
        <v>97</v>
      </c>
      <c r="B3" s="55">
        <v>40</v>
      </c>
      <c r="C3" s="55">
        <v>63</v>
      </c>
      <c r="D3" s="55">
        <v>69</v>
      </c>
      <c r="E3" s="55">
        <v>65</v>
      </c>
      <c r="F3" s="55">
        <v>64</v>
      </c>
      <c r="G3" s="50"/>
      <c r="H3" s="51"/>
      <c r="I3" s="51"/>
      <c r="J3" s="51"/>
      <c r="K3" s="51"/>
    </row>
    <row r="4" spans="1:11">
      <c r="A4" s="91" t="s">
        <v>98</v>
      </c>
      <c r="B4" s="93">
        <v>-0.3659</v>
      </c>
      <c r="C4" s="93">
        <v>-7.4499999999999997E-2</v>
      </c>
      <c r="D4" s="95">
        <v>5.6000000000000001E-2</v>
      </c>
      <c r="E4" s="95">
        <v>1.7899999999999999E-2</v>
      </c>
      <c r="F4" s="89" t="s">
        <v>52</v>
      </c>
      <c r="G4" s="52"/>
      <c r="H4" s="49"/>
      <c r="I4" s="49"/>
      <c r="J4" s="49"/>
      <c r="K4" s="49"/>
    </row>
    <row r="5" spans="1:11" ht="15" thickBot="1">
      <c r="A5" s="92"/>
      <c r="B5" s="94"/>
      <c r="C5" s="94"/>
      <c r="D5" s="96"/>
      <c r="E5" s="96"/>
      <c r="F5" s="90"/>
      <c r="G5" s="53"/>
      <c r="H5" s="54"/>
      <c r="I5" s="54"/>
      <c r="J5" s="54"/>
      <c r="K5" s="54"/>
    </row>
    <row r="6" spans="1:11" ht="20.100000000000001" thickBot="1">
      <c r="A6" s="56" t="s">
        <v>99</v>
      </c>
      <c r="B6" s="58">
        <v>2.1899999999999999E-2</v>
      </c>
      <c r="C6" s="58">
        <v>3.3599999999999998E-2</v>
      </c>
      <c r="D6" s="58">
        <v>4.2000000000000003E-2</v>
      </c>
      <c r="E6" s="58">
        <v>4.53E-2</v>
      </c>
      <c r="F6" s="58">
        <v>4.8800000000000003E-2</v>
      </c>
      <c r="G6" s="50"/>
      <c r="H6" s="51"/>
      <c r="I6" s="51"/>
      <c r="J6" s="51"/>
      <c r="K6" s="51"/>
    </row>
    <row r="7" spans="1:11" ht="15" thickBot="1">
      <c r="A7" s="47" t="s">
        <v>100</v>
      </c>
      <c r="B7" s="55">
        <v>247</v>
      </c>
      <c r="C7" s="55">
        <v>404</v>
      </c>
      <c r="D7" s="55">
        <v>349</v>
      </c>
      <c r="E7" s="55">
        <v>288</v>
      </c>
      <c r="F7" s="55">
        <v>267</v>
      </c>
      <c r="G7" s="50"/>
      <c r="H7" s="51"/>
      <c r="I7" s="51"/>
      <c r="J7" s="51"/>
      <c r="K7" s="51"/>
    </row>
    <row r="8" spans="1:11" ht="20.100000000000001" thickBot="1">
      <c r="A8" s="56" t="s">
        <v>101</v>
      </c>
      <c r="B8" s="55">
        <v>241</v>
      </c>
      <c r="C8" s="55">
        <v>368</v>
      </c>
      <c r="D8" s="55">
        <v>289</v>
      </c>
      <c r="E8" s="55">
        <v>235</v>
      </c>
      <c r="F8" s="55">
        <v>213</v>
      </c>
      <c r="G8" s="50"/>
      <c r="H8" s="51"/>
      <c r="I8" s="51"/>
      <c r="J8" s="51"/>
      <c r="K8" s="51"/>
    </row>
    <row r="9" spans="1:11" ht="20.100000000000001" thickBot="1">
      <c r="A9" s="57" t="s">
        <v>102</v>
      </c>
      <c r="B9" s="55">
        <v>242</v>
      </c>
      <c r="C9" s="55">
        <v>370</v>
      </c>
      <c r="D9" s="55">
        <v>292</v>
      </c>
      <c r="E9" s="55">
        <v>241</v>
      </c>
      <c r="F9" s="55">
        <v>219</v>
      </c>
      <c r="G9" s="50"/>
      <c r="H9" s="51"/>
      <c r="I9" s="51"/>
      <c r="J9" s="51"/>
      <c r="K9" s="51"/>
    </row>
    <row r="10" spans="1:11">
      <c r="A10" s="102" t="s">
        <v>103</v>
      </c>
      <c r="B10" s="89">
        <v>-1</v>
      </c>
      <c r="C10" s="89">
        <v>-3</v>
      </c>
      <c r="D10" s="89">
        <v>-3</v>
      </c>
      <c r="E10" s="89">
        <v>-6</v>
      </c>
      <c r="F10" s="89">
        <v>-7</v>
      </c>
      <c r="G10" s="52"/>
      <c r="H10" s="49"/>
      <c r="I10" s="49"/>
      <c r="J10" s="49"/>
      <c r="K10" s="49"/>
    </row>
    <row r="11" spans="1:11" ht="15" thickBot="1">
      <c r="A11" s="103"/>
      <c r="B11" s="90"/>
      <c r="C11" s="90"/>
      <c r="D11" s="90"/>
      <c r="E11" s="90"/>
      <c r="F11" s="90"/>
      <c r="G11" s="53"/>
      <c r="H11" s="54"/>
      <c r="I11" s="54"/>
      <c r="J11" s="54"/>
      <c r="K11" s="54"/>
    </row>
    <row r="12" spans="1:11" ht="15" thickBot="1">
      <c r="A12" s="56" t="s">
        <v>104</v>
      </c>
      <c r="B12" s="55">
        <v>6</v>
      </c>
      <c r="C12" s="55">
        <v>37</v>
      </c>
      <c r="D12" s="55">
        <v>60</v>
      </c>
      <c r="E12" s="55">
        <v>53</v>
      </c>
      <c r="F12" s="55">
        <v>54</v>
      </c>
      <c r="G12" s="50"/>
      <c r="H12" s="51"/>
      <c r="I12" s="51"/>
      <c r="J12" s="51"/>
      <c r="K12" s="51"/>
    </row>
    <row r="13" spans="1:11">
      <c r="A13" s="91" t="s">
        <v>105</v>
      </c>
      <c r="B13" s="93">
        <v>-0.38879999999999998</v>
      </c>
      <c r="C13" s="95">
        <v>0.1578</v>
      </c>
      <c r="D13" s="95">
        <v>0.2132</v>
      </c>
      <c r="E13" s="95">
        <v>7.9299999999999995E-2</v>
      </c>
      <c r="F13" s="89" t="s">
        <v>52</v>
      </c>
      <c r="G13" s="52"/>
      <c r="H13" s="49"/>
      <c r="I13" s="49"/>
      <c r="J13" s="49"/>
      <c r="K13" s="49"/>
    </row>
    <row r="14" spans="1:11" ht="15" thickBot="1">
      <c r="A14" s="92"/>
      <c r="B14" s="94"/>
      <c r="C14" s="96"/>
      <c r="D14" s="96"/>
      <c r="E14" s="96"/>
      <c r="F14" s="90"/>
      <c r="G14" s="53"/>
      <c r="H14" s="54"/>
      <c r="I14" s="54"/>
      <c r="J14" s="54"/>
      <c r="K14" s="54"/>
    </row>
    <row r="15" spans="1:11" ht="20.100000000000001" thickBot="1">
      <c r="A15" s="56" t="s">
        <v>106</v>
      </c>
      <c r="B15" s="67">
        <v>7.66</v>
      </c>
      <c r="C15" s="67">
        <v>5.0199999999999996</v>
      </c>
      <c r="D15" s="67">
        <v>4.43</v>
      </c>
      <c r="E15" s="67">
        <v>3.95</v>
      </c>
      <c r="F15" s="67">
        <v>5.54</v>
      </c>
      <c r="G15" s="50"/>
      <c r="H15" s="51"/>
      <c r="I15" s="51"/>
      <c r="J15" s="51"/>
      <c r="K15" s="51"/>
    </row>
    <row r="16" spans="1:11" ht="15" thickBot="1">
      <c r="A16" s="47" t="s">
        <v>107</v>
      </c>
      <c r="B16" s="55">
        <v>287</v>
      </c>
      <c r="C16" s="55">
        <v>278</v>
      </c>
      <c r="D16" s="55">
        <v>230</v>
      </c>
      <c r="E16" s="55">
        <v>141</v>
      </c>
      <c r="F16" s="55">
        <v>165</v>
      </c>
      <c r="G16" s="50"/>
      <c r="H16" s="51"/>
      <c r="I16" s="51"/>
      <c r="J16" s="51"/>
      <c r="K16" s="51"/>
    </row>
    <row r="17" spans="1:11" ht="15" thickBot="1">
      <c r="A17" s="56" t="s">
        <v>108</v>
      </c>
      <c r="B17" s="55">
        <v>173</v>
      </c>
      <c r="C17" s="55">
        <v>170</v>
      </c>
      <c r="D17" s="55">
        <v>133</v>
      </c>
      <c r="E17" s="55">
        <v>84</v>
      </c>
      <c r="F17" s="55">
        <v>95</v>
      </c>
      <c r="G17" s="50"/>
      <c r="H17" s="51"/>
      <c r="I17" s="51"/>
      <c r="J17" s="51"/>
      <c r="K17" s="51"/>
    </row>
    <row r="18" spans="1:11" ht="15" thickBot="1">
      <c r="A18" s="56" t="s">
        <v>109</v>
      </c>
      <c r="B18" s="55">
        <v>0</v>
      </c>
      <c r="C18" s="55" t="s">
        <v>52</v>
      </c>
      <c r="D18" s="55">
        <v>0</v>
      </c>
      <c r="E18" s="55">
        <v>0</v>
      </c>
      <c r="F18" s="55">
        <v>0</v>
      </c>
      <c r="G18" s="50"/>
      <c r="H18" s="51"/>
      <c r="I18" s="51"/>
      <c r="J18" s="51"/>
      <c r="K18" s="51"/>
    </row>
    <row r="19" spans="1:11" ht="15" thickBot="1">
      <c r="A19" s="56" t="s">
        <v>110</v>
      </c>
      <c r="B19" s="55">
        <v>114</v>
      </c>
      <c r="C19" s="55">
        <v>108</v>
      </c>
      <c r="D19" s="55">
        <v>97</v>
      </c>
      <c r="E19" s="55">
        <v>57</v>
      </c>
      <c r="F19" s="55">
        <v>69</v>
      </c>
      <c r="G19" s="50"/>
      <c r="H19" s="51"/>
      <c r="I19" s="51"/>
      <c r="J19" s="51"/>
      <c r="K19" s="51"/>
    </row>
    <row r="20" spans="1:11" ht="15" thickBot="1">
      <c r="A20" s="47" t="s">
        <v>111</v>
      </c>
      <c r="B20" s="55">
        <v>72</v>
      </c>
      <c r="C20" s="55">
        <v>33</v>
      </c>
      <c r="D20" s="55">
        <v>18</v>
      </c>
      <c r="E20" s="55">
        <v>6</v>
      </c>
      <c r="F20" s="55">
        <v>13</v>
      </c>
      <c r="G20" s="50"/>
      <c r="H20" s="51"/>
      <c r="I20" s="51"/>
      <c r="J20" s="51"/>
      <c r="K20" s="51"/>
    </row>
    <row r="21" spans="1:11" ht="15" thickBot="1">
      <c r="A21" s="56" t="s">
        <v>112</v>
      </c>
      <c r="B21" s="55" t="s">
        <v>52</v>
      </c>
      <c r="C21" s="55" t="s">
        <v>52</v>
      </c>
      <c r="D21" s="55" t="s">
        <v>52</v>
      </c>
      <c r="E21" s="55">
        <v>3</v>
      </c>
      <c r="F21" s="55">
        <v>1</v>
      </c>
      <c r="G21" s="50"/>
      <c r="H21" s="51"/>
      <c r="I21" s="51"/>
      <c r="J21" s="51"/>
      <c r="K21" s="51"/>
    </row>
    <row r="22" spans="1:11" ht="15" thickBot="1">
      <c r="A22" s="56" t="s">
        <v>113</v>
      </c>
      <c r="B22" s="55">
        <v>72</v>
      </c>
      <c r="C22" s="55">
        <v>33</v>
      </c>
      <c r="D22" s="55">
        <v>18</v>
      </c>
      <c r="E22" s="55">
        <v>4</v>
      </c>
      <c r="F22" s="55">
        <v>11</v>
      </c>
      <c r="G22" s="50"/>
      <c r="H22" s="51"/>
      <c r="I22" s="51"/>
      <c r="J22" s="51"/>
      <c r="K22" s="51"/>
    </row>
    <row r="23" spans="1:11" ht="15" thickBot="1">
      <c r="A23" s="47" t="s">
        <v>114</v>
      </c>
      <c r="B23" s="55">
        <v>646</v>
      </c>
      <c r="C23" s="55">
        <v>779</v>
      </c>
      <c r="D23" s="55">
        <v>665</v>
      </c>
      <c r="E23" s="55">
        <v>500</v>
      </c>
      <c r="F23" s="55">
        <v>508</v>
      </c>
      <c r="G23" s="50"/>
      <c r="H23" s="51"/>
      <c r="I23" s="51"/>
      <c r="J23" s="51"/>
      <c r="K23" s="51"/>
    </row>
    <row r="24" spans="1:11" ht="15" thickBot="1">
      <c r="A24" s="47" t="s">
        <v>115</v>
      </c>
      <c r="B24" s="48">
        <v>1011</v>
      </c>
      <c r="C24" s="55">
        <v>916</v>
      </c>
      <c r="D24" s="55">
        <v>793</v>
      </c>
      <c r="E24" s="55">
        <v>696</v>
      </c>
      <c r="F24" s="55">
        <v>562</v>
      </c>
      <c r="G24" s="50"/>
      <c r="H24" s="51"/>
      <c r="I24" s="51"/>
      <c r="J24" s="51"/>
      <c r="K24" s="51"/>
    </row>
    <row r="25" spans="1:11" ht="20.100000000000001" thickBot="1">
      <c r="A25" s="56" t="s">
        <v>116</v>
      </c>
      <c r="B25" s="48">
        <v>1774</v>
      </c>
      <c r="C25" s="48">
        <v>1586</v>
      </c>
      <c r="D25" s="48">
        <v>1405</v>
      </c>
      <c r="E25" s="48">
        <v>1270</v>
      </c>
      <c r="F25" s="48">
        <v>1050</v>
      </c>
      <c r="G25" s="50"/>
      <c r="H25" s="51"/>
      <c r="I25" s="51"/>
      <c r="J25" s="51"/>
      <c r="K25" s="51"/>
    </row>
    <row r="26" spans="1:11" ht="15" thickBot="1">
      <c r="A26" s="57" t="s">
        <v>117</v>
      </c>
      <c r="B26" s="55">
        <v>138</v>
      </c>
      <c r="C26" s="55">
        <v>104</v>
      </c>
      <c r="D26" s="55">
        <v>104</v>
      </c>
      <c r="E26" s="55">
        <v>137</v>
      </c>
      <c r="F26" s="55">
        <v>128</v>
      </c>
      <c r="G26" s="50"/>
      <c r="H26" s="51"/>
      <c r="I26" s="51"/>
      <c r="J26" s="51"/>
      <c r="K26" s="51"/>
    </row>
    <row r="27" spans="1:11" ht="20.100000000000001" thickBot="1">
      <c r="A27" s="57" t="s">
        <v>118</v>
      </c>
      <c r="B27" s="55">
        <v>31</v>
      </c>
      <c r="C27" s="55">
        <v>31</v>
      </c>
      <c r="D27" s="55">
        <v>33</v>
      </c>
      <c r="E27" s="55" t="s">
        <v>52</v>
      </c>
      <c r="F27" s="55" t="s">
        <v>52</v>
      </c>
      <c r="G27" s="50"/>
      <c r="H27" s="51"/>
      <c r="I27" s="51"/>
      <c r="J27" s="51"/>
      <c r="K27" s="51"/>
    </row>
    <row r="28" spans="1:11" ht="20.100000000000001" thickBot="1">
      <c r="A28" s="57" t="s">
        <v>119</v>
      </c>
      <c r="B28" s="48">
        <v>1308</v>
      </c>
      <c r="C28" s="48">
        <v>1055</v>
      </c>
      <c r="D28" s="48">
        <v>1030</v>
      </c>
      <c r="E28" s="55">
        <v>833</v>
      </c>
      <c r="F28" s="55">
        <v>725</v>
      </c>
      <c r="G28" s="50"/>
      <c r="H28" s="51"/>
      <c r="I28" s="51"/>
      <c r="J28" s="51"/>
      <c r="K28" s="51"/>
    </row>
    <row r="29" spans="1:11" ht="20.100000000000001" thickBot="1">
      <c r="A29" s="57" t="s">
        <v>120</v>
      </c>
      <c r="B29" s="55">
        <v>140</v>
      </c>
      <c r="C29" s="55">
        <v>260</v>
      </c>
      <c r="D29" s="55">
        <v>115</v>
      </c>
      <c r="E29" s="55">
        <v>176</v>
      </c>
      <c r="F29" s="55">
        <v>138</v>
      </c>
      <c r="G29" s="50"/>
      <c r="H29" s="51"/>
      <c r="I29" s="51"/>
      <c r="J29" s="51"/>
      <c r="K29" s="51"/>
    </row>
    <row r="30" spans="1:11" ht="26.45" thickBot="1">
      <c r="A30" s="57" t="s">
        <v>121</v>
      </c>
      <c r="B30" s="55">
        <v>46</v>
      </c>
      <c r="C30" s="55">
        <v>38</v>
      </c>
      <c r="D30" s="55">
        <v>38</v>
      </c>
      <c r="E30" s="55">
        <v>38</v>
      </c>
      <c r="F30" s="55">
        <v>31</v>
      </c>
      <c r="G30" s="50"/>
      <c r="H30" s="51"/>
      <c r="I30" s="51"/>
      <c r="J30" s="51"/>
      <c r="K30" s="51"/>
    </row>
    <row r="31" spans="1:11" ht="15" thickBot="1">
      <c r="A31" s="56" t="s">
        <v>122</v>
      </c>
      <c r="B31" s="55">
        <v>763</v>
      </c>
      <c r="C31" s="55">
        <v>670</v>
      </c>
      <c r="D31" s="55">
        <v>612</v>
      </c>
      <c r="E31" s="55">
        <v>574</v>
      </c>
      <c r="F31" s="55">
        <v>488</v>
      </c>
      <c r="G31" s="50"/>
      <c r="H31" s="51"/>
      <c r="I31" s="51"/>
      <c r="J31" s="51"/>
      <c r="K31" s="51"/>
    </row>
    <row r="32" spans="1:11" ht="15" thickBot="1">
      <c r="A32" s="47" t="s">
        <v>123</v>
      </c>
      <c r="B32" s="55">
        <v>41</v>
      </c>
      <c r="C32" s="55">
        <v>61</v>
      </c>
      <c r="D32" s="55">
        <v>5</v>
      </c>
      <c r="E32" s="55">
        <v>6</v>
      </c>
      <c r="F32" s="55">
        <v>8</v>
      </c>
      <c r="G32" s="50"/>
      <c r="H32" s="51"/>
      <c r="I32" s="51"/>
      <c r="J32" s="51"/>
      <c r="K32" s="51"/>
    </row>
    <row r="33" spans="1:11" ht="20.100000000000001" thickBot="1">
      <c r="A33" s="56" t="s">
        <v>124</v>
      </c>
      <c r="B33" s="55">
        <v>5</v>
      </c>
      <c r="C33" s="55">
        <v>5</v>
      </c>
      <c r="D33" s="55">
        <v>5</v>
      </c>
      <c r="E33" s="55">
        <v>6</v>
      </c>
      <c r="F33" s="55">
        <v>5</v>
      </c>
      <c r="G33" s="50"/>
      <c r="H33" s="51"/>
      <c r="I33" s="51"/>
      <c r="J33" s="51"/>
      <c r="K33" s="51"/>
    </row>
    <row r="34" spans="1:11" ht="20.100000000000001" thickBot="1">
      <c r="A34" s="56" t="s">
        <v>125</v>
      </c>
      <c r="B34" s="55">
        <v>36</v>
      </c>
      <c r="C34" s="55">
        <v>56</v>
      </c>
      <c r="D34" s="55" t="s">
        <v>52</v>
      </c>
      <c r="E34" s="55">
        <v>1</v>
      </c>
      <c r="F34" s="55">
        <v>3</v>
      </c>
      <c r="G34" s="50"/>
      <c r="H34" s="51"/>
      <c r="I34" s="51"/>
      <c r="J34" s="51"/>
      <c r="K34" s="51"/>
    </row>
    <row r="35" spans="1:11" ht="15" thickBot="1">
      <c r="A35" s="47" t="s">
        <v>126</v>
      </c>
      <c r="B35" s="55" t="s">
        <v>52</v>
      </c>
      <c r="C35" s="55" t="s">
        <v>52</v>
      </c>
      <c r="D35" s="55" t="s">
        <v>52</v>
      </c>
      <c r="E35" s="55">
        <v>0</v>
      </c>
      <c r="F35" s="55">
        <v>0</v>
      </c>
      <c r="G35" s="50"/>
      <c r="H35" s="51"/>
      <c r="I35" s="51"/>
      <c r="J35" s="51"/>
      <c r="K35" s="51"/>
    </row>
    <row r="36" spans="1:11" ht="15" thickBot="1">
      <c r="A36" s="47" t="s">
        <v>127</v>
      </c>
      <c r="B36" s="55">
        <v>102</v>
      </c>
      <c r="C36" s="55">
        <v>101</v>
      </c>
      <c r="D36" s="55">
        <v>114</v>
      </c>
      <c r="E36" s="55">
        <v>131</v>
      </c>
      <c r="F36" s="55">
        <v>128</v>
      </c>
      <c r="G36" s="50"/>
      <c r="H36" s="51"/>
      <c r="I36" s="51"/>
      <c r="J36" s="51"/>
      <c r="K36" s="51"/>
    </row>
    <row r="37" spans="1:11" ht="15" thickBot="1">
      <c r="A37" s="56" t="s">
        <v>128</v>
      </c>
      <c r="B37" s="55">
        <v>76</v>
      </c>
      <c r="C37" s="55">
        <v>73</v>
      </c>
      <c r="D37" s="55">
        <v>78</v>
      </c>
      <c r="E37" s="55">
        <v>84</v>
      </c>
      <c r="F37" s="55">
        <v>77</v>
      </c>
      <c r="G37" s="50"/>
      <c r="H37" s="51"/>
      <c r="I37" s="51"/>
      <c r="J37" s="51"/>
      <c r="K37" s="51"/>
    </row>
    <row r="38" spans="1:11" ht="15" thickBot="1">
      <c r="A38" s="56" t="s">
        <v>129</v>
      </c>
      <c r="B38" s="55">
        <v>26</v>
      </c>
      <c r="C38" s="55">
        <v>28</v>
      </c>
      <c r="D38" s="55">
        <v>36</v>
      </c>
      <c r="E38" s="55">
        <v>47</v>
      </c>
      <c r="F38" s="55">
        <v>51</v>
      </c>
      <c r="G38" s="50"/>
      <c r="H38" s="51"/>
      <c r="I38" s="51"/>
      <c r="J38" s="51"/>
      <c r="K38" s="51"/>
    </row>
    <row r="39" spans="1:11" ht="15" thickBot="1">
      <c r="A39" s="47" t="s">
        <v>130</v>
      </c>
      <c r="B39" s="55">
        <v>4</v>
      </c>
      <c r="C39" s="55">
        <v>3</v>
      </c>
      <c r="D39" s="55">
        <v>4</v>
      </c>
      <c r="E39" s="55">
        <v>3</v>
      </c>
      <c r="F39" s="55">
        <v>3</v>
      </c>
      <c r="G39" s="50"/>
      <c r="H39" s="51"/>
      <c r="I39" s="51"/>
      <c r="J39" s="51"/>
      <c r="K39" s="51"/>
    </row>
    <row r="40" spans="1:11" ht="15" thickBot="1">
      <c r="A40" s="56" t="s">
        <v>131</v>
      </c>
      <c r="B40" s="55" t="s">
        <v>52</v>
      </c>
      <c r="C40" s="55" t="s">
        <v>52</v>
      </c>
      <c r="D40" s="55" t="s">
        <v>52</v>
      </c>
      <c r="E40" s="55">
        <v>3</v>
      </c>
      <c r="F40" s="55">
        <v>3</v>
      </c>
      <c r="G40" s="50"/>
      <c r="H40" s="51"/>
      <c r="I40" s="51"/>
      <c r="J40" s="51"/>
      <c r="K40" s="51"/>
    </row>
    <row r="41" spans="1:11" ht="15" thickBot="1">
      <c r="A41" s="56" t="s">
        <v>132</v>
      </c>
      <c r="B41" s="55">
        <v>4</v>
      </c>
      <c r="C41" s="55">
        <v>3</v>
      </c>
      <c r="D41" s="55">
        <v>4</v>
      </c>
      <c r="E41" s="55" t="s">
        <v>52</v>
      </c>
      <c r="F41" s="55" t="s">
        <v>52</v>
      </c>
      <c r="G41" s="50"/>
      <c r="H41" s="51"/>
      <c r="I41" s="51"/>
      <c r="J41" s="51"/>
      <c r="K41" s="51"/>
    </row>
    <row r="42" spans="1:11" ht="15" thickBot="1">
      <c r="A42" s="47" t="s">
        <v>133</v>
      </c>
      <c r="B42" s="48">
        <v>1833</v>
      </c>
      <c r="C42" s="48">
        <v>1889</v>
      </c>
      <c r="D42" s="48">
        <v>1631</v>
      </c>
      <c r="E42" s="48">
        <v>1431</v>
      </c>
      <c r="F42" s="48">
        <v>1305</v>
      </c>
      <c r="G42" s="50"/>
      <c r="H42" s="51"/>
      <c r="I42" s="51"/>
      <c r="J42" s="51"/>
      <c r="K42" s="51"/>
    </row>
    <row r="43" spans="1:11">
      <c r="A43" s="91" t="s">
        <v>134</v>
      </c>
      <c r="B43" s="93">
        <v>-2.93E-2</v>
      </c>
      <c r="C43" s="95">
        <v>0.158</v>
      </c>
      <c r="D43" s="95">
        <v>0.13950000000000001</v>
      </c>
      <c r="E43" s="95">
        <v>9.6699999999999994E-2</v>
      </c>
      <c r="F43" s="89" t="s">
        <v>52</v>
      </c>
      <c r="G43" s="52"/>
      <c r="H43" s="49"/>
      <c r="I43" s="49"/>
      <c r="J43" s="49"/>
      <c r="K43" s="49"/>
    </row>
    <row r="44" spans="1:11" ht="15" thickBot="1">
      <c r="A44" s="92"/>
      <c r="B44" s="94"/>
      <c r="C44" s="96"/>
      <c r="D44" s="96"/>
      <c r="E44" s="96"/>
      <c r="F44" s="90"/>
      <c r="G44" s="53"/>
      <c r="H44" s="54"/>
      <c r="I44" s="54"/>
      <c r="J44" s="54"/>
      <c r="K44" s="54"/>
    </row>
    <row r="45" spans="1:11" ht="15" thickBot="1">
      <c r="A45" s="56" t="s">
        <v>135</v>
      </c>
      <c r="B45" s="67">
        <v>1.02</v>
      </c>
      <c r="C45" s="55" t="s">
        <v>52</v>
      </c>
      <c r="D45" s="55" t="s">
        <v>52</v>
      </c>
      <c r="E45" s="55" t="s">
        <v>52</v>
      </c>
      <c r="F45" s="55" t="s">
        <v>52</v>
      </c>
      <c r="G45" s="50"/>
      <c r="H45" s="51"/>
      <c r="I45" s="51"/>
      <c r="J45" s="51"/>
      <c r="K45" s="51"/>
    </row>
    <row r="46" spans="1:11" ht="15" thickBot="1">
      <c r="A46" s="56" t="s">
        <v>136</v>
      </c>
      <c r="B46" s="58">
        <v>5.5599999999999997E-2</v>
      </c>
      <c r="C46" s="55" t="s">
        <v>52</v>
      </c>
      <c r="D46" s="55" t="s">
        <v>52</v>
      </c>
      <c r="E46" s="55" t="s">
        <v>52</v>
      </c>
      <c r="F46" s="55" t="s">
        <v>52</v>
      </c>
      <c r="G46" s="100"/>
      <c r="H46" s="101"/>
      <c r="I46" s="101"/>
      <c r="J46" s="101"/>
      <c r="K46" s="101"/>
    </row>
  </sheetData>
  <mergeCells count="26">
    <mergeCell ref="G1:K1"/>
    <mergeCell ref="A4:A5"/>
    <mergeCell ref="B4:B5"/>
    <mergeCell ref="C4:C5"/>
    <mergeCell ref="D4:D5"/>
    <mergeCell ref="E4:E5"/>
    <mergeCell ref="F4:F5"/>
    <mergeCell ref="F13:F14"/>
    <mergeCell ref="A10:A11"/>
    <mergeCell ref="B10:B11"/>
    <mergeCell ref="C10:C11"/>
    <mergeCell ref="D10:D11"/>
    <mergeCell ref="E10:E11"/>
    <mergeCell ref="F10:F11"/>
    <mergeCell ref="A13:A14"/>
    <mergeCell ref="B13:B14"/>
    <mergeCell ref="C13:C14"/>
    <mergeCell ref="D13:D14"/>
    <mergeCell ref="E13:E14"/>
    <mergeCell ref="G46:K46"/>
    <mergeCell ref="A43:A44"/>
    <mergeCell ref="B43:B44"/>
    <mergeCell ref="C43:C44"/>
    <mergeCell ref="D43:D44"/>
    <mergeCell ref="E43:E44"/>
    <mergeCell ref="F43:F4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241A-B461-4A2E-8505-E2B9712C13A1}">
  <dimension ref="A1:K43"/>
  <sheetViews>
    <sheetView workbookViewId="0">
      <selection activeCell="J21" sqref="J21"/>
    </sheetView>
  </sheetViews>
  <sheetFormatPr defaultRowHeight="14.45"/>
  <sheetData>
    <row r="1" spans="1:11" ht="35.1" thickBot="1">
      <c r="A1" s="87" t="s">
        <v>48</v>
      </c>
      <c r="B1" s="87">
        <v>2023</v>
      </c>
      <c r="C1" s="87">
        <v>2022</v>
      </c>
      <c r="D1" s="87">
        <v>2021</v>
      </c>
      <c r="E1" s="87">
        <v>2020</v>
      </c>
      <c r="F1" s="87">
        <v>2019</v>
      </c>
    </row>
    <row r="2" spans="1:11" ht="15" thickBot="1">
      <c r="A2" s="47" t="s">
        <v>137</v>
      </c>
      <c r="B2" s="55">
        <v>150</v>
      </c>
      <c r="C2" s="55">
        <v>269</v>
      </c>
      <c r="D2" s="55">
        <v>163</v>
      </c>
      <c r="E2" s="55">
        <v>95</v>
      </c>
      <c r="F2" s="55">
        <v>44</v>
      </c>
      <c r="G2" s="50"/>
      <c r="H2" s="51"/>
      <c r="I2" s="51"/>
      <c r="J2" s="51"/>
      <c r="K2" s="51"/>
    </row>
    <row r="3" spans="1:11" ht="15" thickBot="1">
      <c r="A3" s="56" t="s">
        <v>138</v>
      </c>
      <c r="B3" s="55">
        <v>141</v>
      </c>
      <c r="C3" s="55">
        <v>262</v>
      </c>
      <c r="D3" s="55">
        <v>12</v>
      </c>
      <c r="E3" s="55">
        <v>95</v>
      </c>
      <c r="F3" s="55">
        <v>44</v>
      </c>
      <c r="G3" s="50"/>
      <c r="H3" s="51"/>
      <c r="I3" s="51"/>
      <c r="J3" s="51"/>
      <c r="K3" s="51"/>
    </row>
    <row r="4" spans="1:11" ht="20.100000000000001" thickBot="1">
      <c r="A4" s="56" t="s">
        <v>139</v>
      </c>
      <c r="B4" s="55">
        <v>9</v>
      </c>
      <c r="C4" s="55">
        <v>6</v>
      </c>
      <c r="D4" s="55">
        <v>152</v>
      </c>
      <c r="E4" s="55" t="s">
        <v>52</v>
      </c>
      <c r="F4" s="55" t="s">
        <v>52</v>
      </c>
      <c r="G4" s="50"/>
      <c r="H4" s="51"/>
      <c r="I4" s="51"/>
      <c r="J4" s="51"/>
      <c r="K4" s="51"/>
    </row>
    <row r="5" spans="1:11" ht="15" thickBot="1">
      <c r="A5" s="47" t="s">
        <v>140</v>
      </c>
      <c r="B5" s="55">
        <v>184</v>
      </c>
      <c r="C5" s="55">
        <v>184</v>
      </c>
      <c r="D5" s="55">
        <v>195</v>
      </c>
      <c r="E5" s="55">
        <v>131</v>
      </c>
      <c r="F5" s="55">
        <v>156</v>
      </c>
      <c r="G5" s="50"/>
      <c r="H5" s="51"/>
      <c r="I5" s="51"/>
      <c r="J5" s="51"/>
      <c r="K5" s="51"/>
    </row>
    <row r="6" spans="1:11">
      <c r="A6" s="91" t="s">
        <v>141</v>
      </c>
      <c r="B6" s="93">
        <v>-2.2000000000000001E-3</v>
      </c>
      <c r="C6" s="93">
        <v>-5.6399999999999999E-2</v>
      </c>
      <c r="D6" s="95">
        <v>0.48649999999999999</v>
      </c>
      <c r="E6" s="93">
        <v>-0.1603</v>
      </c>
      <c r="F6" s="89" t="s">
        <v>52</v>
      </c>
      <c r="G6" s="52"/>
      <c r="H6" s="49"/>
      <c r="I6" s="49"/>
      <c r="J6" s="49"/>
      <c r="K6" s="49"/>
    </row>
    <row r="7" spans="1:11" ht="15" thickBot="1">
      <c r="A7" s="92"/>
      <c r="B7" s="94"/>
      <c r="C7" s="94"/>
      <c r="D7" s="96"/>
      <c r="E7" s="94"/>
      <c r="F7" s="90"/>
      <c r="G7" s="53"/>
      <c r="H7" s="54"/>
      <c r="I7" s="54"/>
      <c r="J7" s="54"/>
      <c r="K7" s="54"/>
    </row>
    <row r="8" spans="1:11" ht="15" thickBot="1">
      <c r="A8" s="47" t="s">
        <v>142</v>
      </c>
      <c r="B8" s="55">
        <v>34</v>
      </c>
      <c r="C8" s="55">
        <v>31</v>
      </c>
      <c r="D8" s="55">
        <v>17</v>
      </c>
      <c r="E8" s="55">
        <v>24</v>
      </c>
      <c r="F8" s="55">
        <v>14</v>
      </c>
      <c r="G8" s="50"/>
      <c r="H8" s="51"/>
      <c r="I8" s="51"/>
      <c r="J8" s="51"/>
      <c r="K8" s="51"/>
    </row>
    <row r="9" spans="1:11" ht="15" thickBot="1">
      <c r="A9" s="47" t="s">
        <v>143</v>
      </c>
      <c r="B9" s="55">
        <v>73</v>
      </c>
      <c r="C9" s="55">
        <v>69</v>
      </c>
      <c r="D9" s="55">
        <v>73</v>
      </c>
      <c r="E9" s="55">
        <v>75</v>
      </c>
      <c r="F9" s="55">
        <v>71</v>
      </c>
      <c r="G9" s="50"/>
      <c r="H9" s="51"/>
      <c r="I9" s="51"/>
      <c r="J9" s="51"/>
      <c r="K9" s="51"/>
    </row>
    <row r="10" spans="1:11" ht="15" thickBot="1">
      <c r="A10" s="56" t="s">
        <v>144</v>
      </c>
      <c r="B10" s="55">
        <v>16</v>
      </c>
      <c r="C10" s="55">
        <v>25</v>
      </c>
      <c r="D10" s="55">
        <v>26</v>
      </c>
      <c r="E10" s="55">
        <v>29</v>
      </c>
      <c r="F10" s="55">
        <v>30</v>
      </c>
      <c r="G10" s="50"/>
      <c r="H10" s="51"/>
      <c r="I10" s="51"/>
      <c r="J10" s="51"/>
      <c r="K10" s="51"/>
    </row>
    <row r="11" spans="1:11" ht="20.100000000000001" thickBot="1">
      <c r="A11" s="56" t="s">
        <v>145</v>
      </c>
      <c r="B11" s="55">
        <v>56</v>
      </c>
      <c r="C11" s="55">
        <v>44</v>
      </c>
      <c r="D11" s="55">
        <v>47</v>
      </c>
      <c r="E11" s="55">
        <v>46</v>
      </c>
      <c r="F11" s="55">
        <v>40</v>
      </c>
      <c r="G11" s="50"/>
      <c r="H11" s="51"/>
      <c r="I11" s="51"/>
      <c r="J11" s="51"/>
      <c r="K11" s="51"/>
    </row>
    <row r="12" spans="1:11" ht="15" thickBot="1">
      <c r="A12" s="47" t="s">
        <v>146</v>
      </c>
      <c r="B12" s="55">
        <v>440</v>
      </c>
      <c r="C12" s="55">
        <v>553</v>
      </c>
      <c r="D12" s="55">
        <v>449</v>
      </c>
      <c r="E12" s="55">
        <v>325</v>
      </c>
      <c r="F12" s="55">
        <v>285</v>
      </c>
      <c r="G12" s="50"/>
      <c r="H12" s="51"/>
      <c r="I12" s="51"/>
      <c r="J12" s="51"/>
      <c r="K12" s="51"/>
    </row>
    <row r="13" spans="1:11" ht="15" thickBot="1">
      <c r="A13" s="56" t="s">
        <v>147</v>
      </c>
      <c r="B13" s="67">
        <v>1.47</v>
      </c>
      <c r="C13" s="67">
        <v>1.41</v>
      </c>
      <c r="D13" s="67">
        <v>1.48</v>
      </c>
      <c r="E13" s="67">
        <v>1.54</v>
      </c>
      <c r="F13" s="67">
        <v>1.78</v>
      </c>
      <c r="G13" s="50"/>
      <c r="H13" s="51"/>
      <c r="I13" s="51"/>
      <c r="J13" s="51"/>
      <c r="K13" s="51"/>
    </row>
    <row r="14" spans="1:11" ht="15" thickBot="1">
      <c r="A14" s="56" t="s">
        <v>148</v>
      </c>
      <c r="B14" s="67">
        <v>0.82</v>
      </c>
      <c r="C14" s="67">
        <v>0.91</v>
      </c>
      <c r="D14" s="67">
        <v>0.97</v>
      </c>
      <c r="E14" s="67">
        <v>1.1100000000000001</v>
      </c>
      <c r="F14" s="67">
        <v>1.2</v>
      </c>
      <c r="G14" s="50"/>
      <c r="H14" s="51"/>
      <c r="I14" s="51"/>
      <c r="J14" s="51"/>
      <c r="K14" s="51"/>
    </row>
    <row r="15" spans="1:11" ht="15" thickBot="1">
      <c r="A15" s="56" t="s">
        <v>149</v>
      </c>
      <c r="B15" s="67">
        <v>0.09</v>
      </c>
      <c r="C15" s="67">
        <v>0.11</v>
      </c>
      <c r="D15" s="67">
        <v>0.15</v>
      </c>
      <c r="E15" s="67">
        <v>0.2</v>
      </c>
      <c r="F15" s="67">
        <v>0.22</v>
      </c>
      <c r="G15" s="50"/>
      <c r="H15" s="51"/>
      <c r="I15" s="51"/>
      <c r="J15" s="51"/>
      <c r="K15" s="51"/>
    </row>
    <row r="16" spans="1:11" ht="15" thickBot="1">
      <c r="A16" s="47" t="s">
        <v>150</v>
      </c>
      <c r="B16" s="55">
        <v>778</v>
      </c>
      <c r="C16" s="55">
        <v>745</v>
      </c>
      <c r="D16" s="55">
        <v>704</v>
      </c>
      <c r="E16" s="55">
        <v>730</v>
      </c>
      <c r="F16" s="55">
        <v>652</v>
      </c>
      <c r="G16" s="50"/>
      <c r="H16" s="51"/>
      <c r="I16" s="51"/>
      <c r="J16" s="51"/>
      <c r="K16" s="51"/>
    </row>
    <row r="17" spans="1:11" ht="20.100000000000001" thickBot="1">
      <c r="A17" s="56" t="s">
        <v>151</v>
      </c>
      <c r="B17" s="55">
        <v>677</v>
      </c>
      <c r="C17" s="55">
        <v>657</v>
      </c>
      <c r="D17" s="55">
        <v>631</v>
      </c>
      <c r="E17" s="55">
        <v>656</v>
      </c>
      <c r="F17" s="55">
        <v>630</v>
      </c>
      <c r="G17" s="50"/>
      <c r="H17" s="51"/>
      <c r="I17" s="51"/>
      <c r="J17" s="51"/>
      <c r="K17" s="51"/>
    </row>
    <row r="18" spans="1:11" ht="20.100000000000001" thickBot="1">
      <c r="A18" s="57" t="s">
        <v>152</v>
      </c>
      <c r="B18" s="55">
        <v>677</v>
      </c>
      <c r="C18" s="55">
        <v>657</v>
      </c>
      <c r="D18" s="55">
        <v>631</v>
      </c>
      <c r="E18" s="55">
        <v>656</v>
      </c>
      <c r="F18" s="55">
        <v>630</v>
      </c>
      <c r="G18" s="50"/>
      <c r="H18" s="51"/>
      <c r="I18" s="51"/>
      <c r="J18" s="51"/>
      <c r="K18" s="51"/>
    </row>
    <row r="19" spans="1:11" ht="20.100000000000001" thickBot="1">
      <c r="A19" s="56" t="s">
        <v>153</v>
      </c>
      <c r="B19" s="55">
        <v>85</v>
      </c>
      <c r="C19" s="55">
        <v>76</v>
      </c>
      <c r="D19" s="55">
        <v>61</v>
      </c>
      <c r="E19" s="55" t="s">
        <v>52</v>
      </c>
      <c r="F19" s="55" t="s">
        <v>52</v>
      </c>
      <c r="G19" s="50"/>
      <c r="H19" s="51"/>
      <c r="I19" s="51"/>
      <c r="J19" s="51"/>
      <c r="K19" s="51"/>
    </row>
    <row r="20" spans="1:11" ht="15" thickBot="1">
      <c r="A20" s="47" t="s">
        <v>154</v>
      </c>
      <c r="B20" s="55">
        <v>70</v>
      </c>
      <c r="C20" s="55">
        <v>57</v>
      </c>
      <c r="D20" s="55">
        <v>74</v>
      </c>
      <c r="E20" s="55">
        <v>86</v>
      </c>
      <c r="F20" s="55">
        <v>76</v>
      </c>
      <c r="G20" s="50"/>
      <c r="H20" s="51"/>
      <c r="I20" s="51"/>
      <c r="J20" s="51"/>
      <c r="K20" s="51"/>
    </row>
    <row r="21" spans="1:11">
      <c r="A21" s="97" t="s">
        <v>155</v>
      </c>
      <c r="B21" s="89">
        <v>36</v>
      </c>
      <c r="C21" s="89">
        <v>41</v>
      </c>
      <c r="D21" s="89">
        <v>11</v>
      </c>
      <c r="E21" s="89">
        <v>-14</v>
      </c>
      <c r="F21" s="89">
        <v>-5</v>
      </c>
      <c r="G21" s="52"/>
      <c r="H21" s="49"/>
      <c r="I21" s="49"/>
      <c r="J21" s="49"/>
      <c r="K21" s="49"/>
    </row>
    <row r="22" spans="1:11" ht="15" thickBot="1">
      <c r="A22" s="98"/>
      <c r="B22" s="90"/>
      <c r="C22" s="90"/>
      <c r="D22" s="90"/>
      <c r="E22" s="90"/>
      <c r="F22" s="90"/>
      <c r="G22" s="53"/>
      <c r="H22" s="54"/>
      <c r="I22" s="54"/>
      <c r="J22" s="54"/>
      <c r="K22" s="54"/>
    </row>
    <row r="23" spans="1:11" ht="15" thickBot="1">
      <c r="A23" s="56" t="s">
        <v>156</v>
      </c>
      <c r="B23" s="55">
        <v>66</v>
      </c>
      <c r="C23" s="55">
        <v>70</v>
      </c>
      <c r="D23" s="55">
        <v>62</v>
      </c>
      <c r="E23" s="55">
        <v>80</v>
      </c>
      <c r="F23" s="55">
        <v>91</v>
      </c>
      <c r="G23" s="50"/>
      <c r="H23" s="51"/>
      <c r="I23" s="51"/>
      <c r="J23" s="51"/>
      <c r="K23" s="51"/>
    </row>
    <row r="24" spans="1:11" ht="15" thickBot="1">
      <c r="A24" s="56" t="s">
        <v>157</v>
      </c>
      <c r="B24" s="55">
        <v>30</v>
      </c>
      <c r="C24" s="55">
        <v>29</v>
      </c>
      <c r="D24" s="55">
        <v>50</v>
      </c>
      <c r="E24" s="55">
        <v>94</v>
      </c>
      <c r="F24" s="55">
        <v>96</v>
      </c>
      <c r="G24" s="50"/>
      <c r="H24" s="51"/>
      <c r="I24" s="51"/>
      <c r="J24" s="51"/>
      <c r="K24" s="51"/>
    </row>
    <row r="25" spans="1:11" ht="15" thickBot="1">
      <c r="A25" s="47" t="s">
        <v>158</v>
      </c>
      <c r="B25" s="55">
        <v>1</v>
      </c>
      <c r="C25" s="55">
        <v>5</v>
      </c>
      <c r="D25" s="55">
        <v>22</v>
      </c>
      <c r="E25" s="55">
        <v>29</v>
      </c>
      <c r="F25" s="55">
        <v>15</v>
      </c>
      <c r="G25" s="50"/>
      <c r="H25" s="51"/>
      <c r="I25" s="51"/>
      <c r="J25" s="51"/>
      <c r="K25" s="51"/>
    </row>
    <row r="26" spans="1:11" ht="20.100000000000001" thickBot="1">
      <c r="A26" s="56" t="s">
        <v>159</v>
      </c>
      <c r="B26" s="55">
        <v>1</v>
      </c>
      <c r="C26" s="55">
        <v>5</v>
      </c>
      <c r="D26" s="55">
        <v>22</v>
      </c>
      <c r="E26" s="55">
        <v>29</v>
      </c>
      <c r="F26" s="55">
        <v>15</v>
      </c>
      <c r="G26" s="50"/>
      <c r="H26" s="51"/>
      <c r="I26" s="51"/>
      <c r="J26" s="51"/>
      <c r="K26" s="51"/>
    </row>
    <row r="27" spans="1:11" ht="15" thickBot="1">
      <c r="A27" s="47" t="s">
        <v>160</v>
      </c>
      <c r="B27" s="48">
        <v>1355</v>
      </c>
      <c r="C27" s="48">
        <v>1429</v>
      </c>
      <c r="D27" s="48">
        <v>1311</v>
      </c>
      <c r="E27" s="48">
        <v>1250</v>
      </c>
      <c r="F27" s="48">
        <v>1119</v>
      </c>
      <c r="G27" s="50"/>
      <c r="H27" s="51"/>
      <c r="I27" s="51"/>
      <c r="J27" s="51"/>
      <c r="K27" s="51"/>
    </row>
    <row r="28" spans="1:11" ht="15" thickBot="1">
      <c r="A28" s="56" t="s">
        <v>161</v>
      </c>
      <c r="B28" s="58">
        <v>0.73899999999999999</v>
      </c>
      <c r="C28" s="58">
        <v>0.75680000000000003</v>
      </c>
      <c r="D28" s="58">
        <v>0.80400000000000005</v>
      </c>
      <c r="E28" s="58">
        <v>0.87350000000000005</v>
      </c>
      <c r="F28" s="58">
        <v>0.85750000000000004</v>
      </c>
      <c r="G28" s="50"/>
      <c r="H28" s="51"/>
      <c r="I28" s="51"/>
      <c r="J28" s="51"/>
      <c r="K28" s="51"/>
    </row>
    <row r="29" spans="1:11" ht="15" thickBot="1">
      <c r="A29" s="47" t="s">
        <v>162</v>
      </c>
      <c r="B29" s="55">
        <v>479</v>
      </c>
      <c r="C29" s="55">
        <v>459</v>
      </c>
      <c r="D29" s="55">
        <v>320</v>
      </c>
      <c r="E29" s="55">
        <v>181</v>
      </c>
      <c r="F29" s="55">
        <v>186</v>
      </c>
      <c r="G29" s="50"/>
      <c r="H29" s="51"/>
      <c r="I29" s="51"/>
      <c r="J29" s="51"/>
      <c r="K29" s="51"/>
    </row>
    <row r="30" spans="1:11" ht="15" thickBot="1">
      <c r="A30" s="56" t="s">
        <v>163</v>
      </c>
      <c r="B30" s="55">
        <v>85</v>
      </c>
      <c r="C30" s="55">
        <v>85</v>
      </c>
      <c r="D30" s="55">
        <v>85</v>
      </c>
      <c r="E30" s="55">
        <v>85</v>
      </c>
      <c r="F30" s="55">
        <v>85</v>
      </c>
      <c r="G30" s="50"/>
      <c r="H30" s="51"/>
      <c r="I30" s="51"/>
      <c r="J30" s="51"/>
      <c r="K30" s="51"/>
    </row>
    <row r="31" spans="1:11" ht="20.100000000000001" thickBot="1">
      <c r="A31" s="56" t="s">
        <v>164</v>
      </c>
      <c r="B31" s="55">
        <v>86</v>
      </c>
      <c r="C31" s="55">
        <v>76</v>
      </c>
      <c r="D31" s="55">
        <v>71</v>
      </c>
      <c r="E31" s="55">
        <v>69</v>
      </c>
      <c r="F31" s="55">
        <v>66</v>
      </c>
      <c r="G31" s="50"/>
      <c r="H31" s="51"/>
      <c r="I31" s="51"/>
      <c r="J31" s="51"/>
      <c r="K31" s="51"/>
    </row>
    <row r="32" spans="1:11" ht="15" thickBot="1">
      <c r="A32" s="56" t="s">
        <v>165</v>
      </c>
      <c r="B32" s="55">
        <v>418</v>
      </c>
      <c r="C32" s="55">
        <v>319</v>
      </c>
      <c r="D32" s="55">
        <v>218</v>
      </c>
      <c r="E32" s="55">
        <v>84</v>
      </c>
      <c r="F32" s="55">
        <v>78</v>
      </c>
      <c r="G32" s="50"/>
      <c r="H32" s="51"/>
      <c r="I32" s="51"/>
      <c r="J32" s="51"/>
      <c r="K32" s="51"/>
    </row>
    <row r="33" spans="1:11">
      <c r="A33" s="91" t="s">
        <v>166</v>
      </c>
      <c r="B33" s="89">
        <v>-55</v>
      </c>
      <c r="C33" s="89">
        <v>-48</v>
      </c>
      <c r="D33" s="89">
        <v>-34</v>
      </c>
      <c r="E33" s="89">
        <v>-27</v>
      </c>
      <c r="F33" s="89">
        <v>-12</v>
      </c>
      <c r="G33" s="52"/>
      <c r="H33" s="49"/>
      <c r="I33" s="49"/>
      <c r="J33" s="49"/>
      <c r="K33" s="49"/>
    </row>
    <row r="34" spans="1:11" ht="15" thickBot="1">
      <c r="A34" s="92"/>
      <c r="B34" s="90"/>
      <c r="C34" s="90"/>
      <c r="D34" s="90"/>
      <c r="E34" s="90"/>
      <c r="F34" s="90"/>
      <c r="G34" s="53"/>
      <c r="H34" s="54"/>
      <c r="I34" s="54"/>
      <c r="J34" s="54"/>
      <c r="K34" s="54"/>
    </row>
    <row r="35" spans="1:11">
      <c r="A35" s="91" t="s">
        <v>167</v>
      </c>
      <c r="B35" s="89">
        <v>15</v>
      </c>
      <c r="C35" s="89">
        <v>35</v>
      </c>
      <c r="D35" s="89">
        <v>-14</v>
      </c>
      <c r="E35" s="89">
        <v>-22</v>
      </c>
      <c r="F35" s="89">
        <v>-22</v>
      </c>
      <c r="G35" s="52"/>
      <c r="H35" s="49"/>
      <c r="I35" s="49"/>
      <c r="J35" s="49"/>
      <c r="K35" s="49"/>
    </row>
    <row r="36" spans="1:11" ht="15" thickBot="1">
      <c r="A36" s="92"/>
      <c r="B36" s="90"/>
      <c r="C36" s="90"/>
      <c r="D36" s="90"/>
      <c r="E36" s="90"/>
      <c r="F36" s="90"/>
      <c r="G36" s="53"/>
      <c r="H36" s="54"/>
      <c r="I36" s="54"/>
      <c r="J36" s="54"/>
      <c r="K36" s="54"/>
    </row>
    <row r="37" spans="1:11">
      <c r="A37" s="91" t="s">
        <v>168</v>
      </c>
      <c r="B37" s="89">
        <v>-70</v>
      </c>
      <c r="C37" s="89">
        <v>-9</v>
      </c>
      <c r="D37" s="89">
        <v>-6</v>
      </c>
      <c r="E37" s="89">
        <v>-9</v>
      </c>
      <c r="F37" s="89">
        <v>-9</v>
      </c>
      <c r="G37" s="52"/>
      <c r="H37" s="49"/>
      <c r="I37" s="49"/>
      <c r="J37" s="49"/>
      <c r="K37" s="49"/>
    </row>
    <row r="38" spans="1:11" ht="15" thickBot="1">
      <c r="A38" s="92"/>
      <c r="B38" s="90"/>
      <c r="C38" s="90"/>
      <c r="D38" s="90"/>
      <c r="E38" s="90"/>
      <c r="F38" s="90"/>
      <c r="G38" s="53"/>
      <c r="H38" s="54"/>
      <c r="I38" s="54"/>
      <c r="J38" s="54"/>
      <c r="K38" s="54"/>
    </row>
    <row r="39" spans="1:11" ht="15" thickBot="1">
      <c r="A39" s="56" t="s">
        <v>169</v>
      </c>
      <c r="B39" s="58">
        <v>0.26100000000000001</v>
      </c>
      <c r="C39" s="58">
        <v>0.2432</v>
      </c>
      <c r="D39" s="58">
        <v>0.19600000000000001</v>
      </c>
      <c r="E39" s="58">
        <v>0.1265</v>
      </c>
      <c r="F39" s="58">
        <v>0.14249999999999999</v>
      </c>
      <c r="G39" s="50"/>
      <c r="H39" s="51"/>
      <c r="I39" s="51"/>
      <c r="J39" s="51"/>
      <c r="K39" s="51"/>
    </row>
    <row r="40" spans="1:11" ht="15" thickBot="1">
      <c r="A40" s="47" t="s">
        <v>170</v>
      </c>
      <c r="B40" s="55">
        <v>479</v>
      </c>
      <c r="C40" s="55">
        <v>459</v>
      </c>
      <c r="D40" s="55">
        <v>320</v>
      </c>
      <c r="E40" s="55">
        <v>181</v>
      </c>
      <c r="F40" s="55">
        <v>186</v>
      </c>
      <c r="G40" s="50"/>
      <c r="H40" s="51"/>
      <c r="I40" s="51"/>
      <c r="J40" s="51"/>
      <c r="K40" s="51"/>
    </row>
    <row r="41" spans="1:11" ht="26.45" thickBot="1">
      <c r="A41" s="56" t="s">
        <v>171</v>
      </c>
      <c r="B41" s="58">
        <v>0.26100000000000001</v>
      </c>
      <c r="C41" s="58">
        <v>0.2432</v>
      </c>
      <c r="D41" s="58">
        <v>0.19600000000000001</v>
      </c>
      <c r="E41" s="58">
        <v>0.1265</v>
      </c>
      <c r="F41" s="58">
        <v>0.14249999999999999</v>
      </c>
      <c r="G41" s="50"/>
      <c r="H41" s="51"/>
      <c r="I41" s="51"/>
      <c r="J41" s="51"/>
      <c r="K41" s="51"/>
    </row>
    <row r="42" spans="1:11" ht="15" thickBot="1">
      <c r="A42" s="47" t="s">
        <v>172</v>
      </c>
      <c r="B42" s="55">
        <v>479</v>
      </c>
      <c r="C42" s="55">
        <v>459</v>
      </c>
      <c r="D42" s="55">
        <v>320</v>
      </c>
      <c r="E42" s="55">
        <v>181</v>
      </c>
      <c r="F42" s="55">
        <v>186</v>
      </c>
      <c r="G42" s="50"/>
      <c r="H42" s="51"/>
      <c r="I42" s="51"/>
      <c r="J42" s="51"/>
      <c r="K42" s="51"/>
    </row>
    <row r="43" spans="1:11" ht="20.100000000000001" thickBot="1">
      <c r="A43" s="68" t="s">
        <v>173</v>
      </c>
      <c r="B43" s="69">
        <v>1833</v>
      </c>
      <c r="C43" s="69">
        <v>1889</v>
      </c>
      <c r="D43" s="69">
        <v>1631</v>
      </c>
      <c r="E43" s="69">
        <v>1431</v>
      </c>
      <c r="F43" s="69">
        <v>1305</v>
      </c>
    </row>
  </sheetData>
  <mergeCells count="30">
    <mergeCell ref="F6:F7"/>
    <mergeCell ref="A6:A7"/>
    <mergeCell ref="B6:B7"/>
    <mergeCell ref="C6:C7"/>
    <mergeCell ref="D6:D7"/>
    <mergeCell ref="E6:E7"/>
    <mergeCell ref="F33:F34"/>
    <mergeCell ref="A21:A22"/>
    <mergeCell ref="B21:B22"/>
    <mergeCell ref="C21:C22"/>
    <mergeCell ref="D21:D22"/>
    <mergeCell ref="E21:E22"/>
    <mergeCell ref="F21:F22"/>
    <mergeCell ref="A33:A34"/>
    <mergeCell ref="B33:B34"/>
    <mergeCell ref="C33:C34"/>
    <mergeCell ref="D33:D34"/>
    <mergeCell ref="E33:E34"/>
    <mergeCell ref="F37:F38"/>
    <mergeCell ref="A35:A36"/>
    <mergeCell ref="B35:B36"/>
    <mergeCell ref="C35:C36"/>
    <mergeCell ref="D35:D36"/>
    <mergeCell ref="E35:E36"/>
    <mergeCell ref="F35:F36"/>
    <mergeCell ref="A37:A38"/>
    <mergeCell ref="B37:B38"/>
    <mergeCell ref="C37:C38"/>
    <mergeCell ref="D37:D38"/>
    <mergeCell ref="E37:E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1F8C-C17C-410C-858F-C578E648BCF5}">
  <dimension ref="A1:K87"/>
  <sheetViews>
    <sheetView zoomScale="108" zoomScaleNormal="108" workbookViewId="0">
      <selection activeCell="L12" sqref="L12"/>
    </sheetView>
  </sheetViews>
  <sheetFormatPr defaultRowHeight="14.45"/>
  <sheetData>
    <row r="1" spans="1:11" ht="35.1" thickBot="1">
      <c r="A1" s="71" t="s">
        <v>174</v>
      </c>
      <c r="B1" s="88">
        <v>2023</v>
      </c>
      <c r="C1" s="88">
        <v>2022</v>
      </c>
      <c r="D1" s="88">
        <v>2021</v>
      </c>
      <c r="E1" s="88">
        <v>2020</v>
      </c>
      <c r="F1" s="88">
        <v>2019</v>
      </c>
      <c r="G1" s="118" t="s">
        <v>49</v>
      </c>
      <c r="H1" s="118"/>
      <c r="I1" s="118"/>
      <c r="J1" s="118"/>
      <c r="K1" s="118"/>
    </row>
    <row r="2" spans="1:11" ht="15" thickBot="1">
      <c r="A2" s="72" t="s">
        <v>175</v>
      </c>
      <c r="B2" s="73">
        <v>103500</v>
      </c>
      <c r="C2" s="73">
        <v>106200</v>
      </c>
      <c r="D2" s="73">
        <v>134700</v>
      </c>
      <c r="E2" s="73">
        <v>18156</v>
      </c>
      <c r="F2" s="73">
        <v>86920</v>
      </c>
      <c r="G2" s="50"/>
      <c r="H2" s="51"/>
      <c r="I2" s="51"/>
      <c r="J2" s="51"/>
      <c r="K2" s="51"/>
    </row>
    <row r="3" spans="1:11">
      <c r="A3" s="104" t="s">
        <v>83</v>
      </c>
      <c r="B3" s="108">
        <v>-2.5399999999999999E-2</v>
      </c>
      <c r="C3" s="108">
        <v>-0.21160000000000001</v>
      </c>
      <c r="D3" s="106">
        <v>6.4189999999999996</v>
      </c>
      <c r="E3" s="108">
        <v>-0.79110000000000003</v>
      </c>
      <c r="F3" s="110" t="s">
        <v>52</v>
      </c>
      <c r="G3" s="52"/>
      <c r="H3" s="49"/>
      <c r="I3" s="49"/>
      <c r="J3" s="49"/>
      <c r="K3" s="49"/>
    </row>
    <row r="4" spans="1:11" ht="15" thickBot="1">
      <c r="A4" s="105"/>
      <c r="B4" s="109"/>
      <c r="C4" s="109"/>
      <c r="D4" s="107"/>
      <c r="E4" s="109"/>
      <c r="F4" s="111"/>
      <c r="G4" s="53"/>
      <c r="H4" s="54"/>
      <c r="I4" s="54"/>
      <c r="J4" s="54"/>
      <c r="K4" s="54"/>
    </row>
    <row r="5" spans="1:11" ht="20.100000000000001" thickBot="1">
      <c r="A5" s="72" t="s">
        <v>176</v>
      </c>
      <c r="B5" s="73">
        <v>113000</v>
      </c>
      <c r="C5" s="73">
        <v>105700</v>
      </c>
      <c r="D5" s="73">
        <v>104100</v>
      </c>
      <c r="E5" s="73">
        <v>96526</v>
      </c>
      <c r="F5" s="73">
        <v>96713</v>
      </c>
      <c r="G5" s="50"/>
      <c r="H5" s="51"/>
      <c r="I5" s="51"/>
      <c r="J5" s="51"/>
      <c r="K5" s="51"/>
    </row>
    <row r="6" spans="1:11" ht="15" thickBot="1">
      <c r="A6" s="74" t="s">
        <v>177</v>
      </c>
      <c r="B6" s="73">
        <v>106900</v>
      </c>
      <c r="C6" s="73">
        <v>99100</v>
      </c>
      <c r="D6" s="73">
        <v>96300</v>
      </c>
      <c r="E6" s="73">
        <v>88326</v>
      </c>
      <c r="F6" s="73">
        <v>83813</v>
      </c>
      <c r="G6" s="50"/>
      <c r="H6" s="51"/>
      <c r="I6" s="51"/>
      <c r="J6" s="51"/>
      <c r="K6" s="51"/>
    </row>
    <row r="7" spans="1:11" ht="20.100000000000001" thickBot="1">
      <c r="A7" s="74" t="s">
        <v>178</v>
      </c>
      <c r="B7" s="73">
        <v>6100</v>
      </c>
      <c r="C7" s="73">
        <v>6600</v>
      </c>
      <c r="D7" s="73">
        <v>7800</v>
      </c>
      <c r="E7" s="73">
        <v>8200</v>
      </c>
      <c r="F7" s="73">
        <v>12900</v>
      </c>
      <c r="G7" s="50"/>
      <c r="H7" s="51"/>
      <c r="I7" s="51"/>
      <c r="J7" s="51"/>
      <c r="K7" s="51"/>
    </row>
    <row r="8" spans="1:11">
      <c r="A8" s="112" t="s">
        <v>179</v>
      </c>
      <c r="B8" s="114">
        <v>6300</v>
      </c>
      <c r="C8" s="114">
        <v>7200</v>
      </c>
      <c r="D8" s="114">
        <v>20300</v>
      </c>
      <c r="E8" s="114">
        <v>-12146</v>
      </c>
      <c r="F8" s="114">
        <v>15826</v>
      </c>
      <c r="G8" s="52"/>
      <c r="H8" s="49"/>
      <c r="I8" s="49"/>
      <c r="J8" s="49"/>
      <c r="K8" s="49"/>
    </row>
    <row r="9" spans="1:11" ht="15" thickBot="1">
      <c r="A9" s="113"/>
      <c r="B9" s="115"/>
      <c r="C9" s="115"/>
      <c r="D9" s="115"/>
      <c r="E9" s="115"/>
      <c r="F9" s="115"/>
      <c r="G9" s="53"/>
      <c r="H9" s="54"/>
      <c r="I9" s="54"/>
      <c r="J9" s="54"/>
      <c r="K9" s="54"/>
    </row>
    <row r="10" spans="1:11">
      <c r="A10" s="104" t="s">
        <v>155</v>
      </c>
      <c r="B10" s="114">
        <v>6300</v>
      </c>
      <c r="C10" s="114">
        <v>7200</v>
      </c>
      <c r="D10" s="114">
        <v>20300</v>
      </c>
      <c r="E10" s="114">
        <v>-12146</v>
      </c>
      <c r="F10" s="114">
        <v>15826</v>
      </c>
      <c r="G10" s="52"/>
      <c r="H10" s="49"/>
      <c r="I10" s="49"/>
      <c r="J10" s="49"/>
      <c r="K10" s="49"/>
    </row>
    <row r="11" spans="1:11" ht="15" thickBot="1">
      <c r="A11" s="105"/>
      <c r="B11" s="115"/>
      <c r="C11" s="115"/>
      <c r="D11" s="115"/>
      <c r="E11" s="115"/>
      <c r="F11" s="115"/>
      <c r="G11" s="53"/>
      <c r="H11" s="54"/>
      <c r="I11" s="54"/>
      <c r="J11" s="54"/>
      <c r="K11" s="54"/>
    </row>
    <row r="12" spans="1:11" ht="15" thickBot="1">
      <c r="A12" s="72" t="s">
        <v>180</v>
      </c>
      <c r="B12" s="73">
        <v>15000</v>
      </c>
      <c r="C12" s="75">
        <v>900</v>
      </c>
      <c r="D12" s="75">
        <v>800</v>
      </c>
      <c r="E12" s="73">
        <v>11638</v>
      </c>
      <c r="F12" s="73">
        <v>14385</v>
      </c>
      <c r="G12" s="50"/>
      <c r="H12" s="51"/>
      <c r="I12" s="51"/>
      <c r="J12" s="51"/>
      <c r="K12" s="51"/>
    </row>
    <row r="13" spans="1:11" ht="15" thickBot="1">
      <c r="A13" s="72" t="s">
        <v>181</v>
      </c>
      <c r="B13" s="73">
        <v>237800</v>
      </c>
      <c r="C13" s="73">
        <v>220000</v>
      </c>
      <c r="D13" s="73">
        <v>259900</v>
      </c>
      <c r="E13" s="73">
        <v>114174</v>
      </c>
      <c r="F13" s="73">
        <v>213844</v>
      </c>
      <c r="G13" s="50"/>
      <c r="H13" s="51"/>
      <c r="I13" s="51"/>
      <c r="J13" s="51"/>
      <c r="K13" s="51"/>
    </row>
    <row r="14" spans="1:11">
      <c r="A14" s="112" t="s">
        <v>182</v>
      </c>
      <c r="B14" s="114">
        <v>108100</v>
      </c>
      <c r="C14" s="114">
        <v>-139000</v>
      </c>
      <c r="D14" s="114">
        <v>-114700</v>
      </c>
      <c r="E14" s="114">
        <v>11104</v>
      </c>
      <c r="F14" s="114">
        <v>17663</v>
      </c>
      <c r="G14" s="52"/>
      <c r="H14" s="49"/>
      <c r="I14" s="49"/>
      <c r="J14" s="49"/>
      <c r="K14" s="49"/>
    </row>
    <row r="15" spans="1:11" ht="15" thickBot="1">
      <c r="A15" s="113"/>
      <c r="B15" s="115"/>
      <c r="C15" s="115"/>
      <c r="D15" s="115"/>
      <c r="E15" s="115"/>
      <c r="F15" s="115"/>
      <c r="G15" s="53"/>
      <c r="H15" s="54"/>
      <c r="I15" s="54"/>
      <c r="J15" s="54"/>
      <c r="K15" s="54"/>
    </row>
    <row r="16" spans="1:11">
      <c r="A16" s="104" t="s">
        <v>183</v>
      </c>
      <c r="B16" s="114">
        <v>131200</v>
      </c>
      <c r="C16" s="114">
        <v>-95600</v>
      </c>
      <c r="D16" s="114">
        <v>-67600</v>
      </c>
      <c r="E16" s="114">
        <v>-16501</v>
      </c>
      <c r="F16" s="114">
        <v>45412</v>
      </c>
      <c r="G16" s="52"/>
      <c r="H16" s="49"/>
      <c r="I16" s="49"/>
      <c r="J16" s="49"/>
      <c r="K16" s="49"/>
    </row>
    <row r="17" spans="1:11" ht="15" thickBot="1">
      <c r="A17" s="105"/>
      <c r="B17" s="115"/>
      <c r="C17" s="115"/>
      <c r="D17" s="115"/>
      <c r="E17" s="115"/>
      <c r="F17" s="115"/>
      <c r="G17" s="53"/>
      <c r="H17" s="54"/>
      <c r="I17" s="54"/>
      <c r="J17" s="54"/>
      <c r="K17" s="54"/>
    </row>
    <row r="18" spans="1:11">
      <c r="A18" s="104" t="s">
        <v>107</v>
      </c>
      <c r="B18" s="114">
        <v>-7700</v>
      </c>
      <c r="C18" s="114">
        <v>-60100</v>
      </c>
      <c r="D18" s="114">
        <v>-94900</v>
      </c>
      <c r="E18" s="114">
        <v>29951</v>
      </c>
      <c r="F18" s="114">
        <v>16413</v>
      </c>
      <c r="G18" s="52"/>
      <c r="H18" s="49"/>
      <c r="I18" s="49"/>
      <c r="J18" s="49"/>
      <c r="K18" s="49"/>
    </row>
    <row r="19" spans="1:11" ht="15" thickBot="1">
      <c r="A19" s="105"/>
      <c r="B19" s="115"/>
      <c r="C19" s="115"/>
      <c r="D19" s="115"/>
      <c r="E19" s="115"/>
      <c r="F19" s="115"/>
      <c r="G19" s="53"/>
      <c r="H19" s="54"/>
      <c r="I19" s="54"/>
      <c r="J19" s="54"/>
      <c r="K19" s="54"/>
    </row>
    <row r="20" spans="1:11">
      <c r="A20" s="104" t="s">
        <v>140</v>
      </c>
      <c r="B20" s="114">
        <v>1600</v>
      </c>
      <c r="C20" s="114">
        <v>9200</v>
      </c>
      <c r="D20" s="114">
        <v>65000</v>
      </c>
      <c r="E20" s="114">
        <v>-18732</v>
      </c>
      <c r="F20" s="114">
        <v>-12036</v>
      </c>
      <c r="G20" s="52"/>
      <c r="H20" s="49"/>
      <c r="I20" s="49"/>
      <c r="J20" s="49"/>
      <c r="K20" s="49"/>
    </row>
    <row r="21" spans="1:11" ht="15" thickBot="1">
      <c r="A21" s="105"/>
      <c r="B21" s="115"/>
      <c r="C21" s="115"/>
      <c r="D21" s="115"/>
      <c r="E21" s="115"/>
      <c r="F21" s="115"/>
      <c r="G21" s="53"/>
      <c r="H21" s="54"/>
      <c r="I21" s="54"/>
      <c r="J21" s="54"/>
      <c r="K21" s="54"/>
    </row>
    <row r="22" spans="1:11">
      <c r="A22" s="104" t="s">
        <v>184</v>
      </c>
      <c r="B22" s="114">
        <v>-2100</v>
      </c>
      <c r="C22" s="114">
        <v>20300</v>
      </c>
      <c r="D22" s="114">
        <v>-6300</v>
      </c>
      <c r="E22" s="114">
        <v>16398</v>
      </c>
      <c r="F22" s="114">
        <v>-7254</v>
      </c>
      <c r="G22" s="52"/>
      <c r="H22" s="49"/>
      <c r="I22" s="49"/>
      <c r="J22" s="49"/>
      <c r="K22" s="49"/>
    </row>
    <row r="23" spans="1:11" ht="15" thickBot="1">
      <c r="A23" s="105"/>
      <c r="B23" s="115"/>
      <c r="C23" s="115"/>
      <c r="D23" s="115"/>
      <c r="E23" s="115"/>
      <c r="F23" s="115"/>
      <c r="G23" s="53"/>
      <c r="H23" s="54"/>
      <c r="I23" s="54"/>
      <c r="J23" s="54"/>
      <c r="K23" s="54"/>
    </row>
    <row r="24" spans="1:11">
      <c r="A24" s="104" t="s">
        <v>185</v>
      </c>
      <c r="B24" s="114">
        <v>-14900</v>
      </c>
      <c r="C24" s="114">
        <v>-12800</v>
      </c>
      <c r="D24" s="114">
        <v>-10900</v>
      </c>
      <c r="E24" s="110">
        <v>-12</v>
      </c>
      <c r="F24" s="114">
        <v>-24872</v>
      </c>
      <c r="G24" s="52"/>
      <c r="H24" s="49"/>
      <c r="I24" s="49"/>
      <c r="J24" s="49"/>
      <c r="K24" s="49"/>
    </row>
    <row r="25" spans="1:11" ht="15" thickBot="1">
      <c r="A25" s="105"/>
      <c r="B25" s="115"/>
      <c r="C25" s="115"/>
      <c r="D25" s="115"/>
      <c r="E25" s="111"/>
      <c r="F25" s="115"/>
      <c r="G25" s="53"/>
      <c r="H25" s="54"/>
      <c r="I25" s="54"/>
      <c r="J25" s="54"/>
      <c r="K25" s="54"/>
    </row>
    <row r="26" spans="1:11" ht="15" thickBot="1">
      <c r="A26" s="72" t="s">
        <v>186</v>
      </c>
      <c r="B26" s="73">
        <v>345900</v>
      </c>
      <c r="C26" s="73">
        <v>81000</v>
      </c>
      <c r="D26" s="73">
        <v>145200</v>
      </c>
      <c r="E26" s="73">
        <v>125278</v>
      </c>
      <c r="F26" s="73">
        <v>231507</v>
      </c>
      <c r="G26" s="50"/>
      <c r="H26" s="51"/>
      <c r="I26" s="51"/>
      <c r="J26" s="51"/>
      <c r="K26" s="51"/>
    </row>
    <row r="27" spans="1:11">
      <c r="A27" s="104" t="s">
        <v>187</v>
      </c>
      <c r="B27" s="106">
        <v>3.2704</v>
      </c>
      <c r="C27" s="108">
        <v>-0.44209999999999999</v>
      </c>
      <c r="D27" s="106">
        <v>0.159</v>
      </c>
      <c r="E27" s="108">
        <v>-0.45889999999999997</v>
      </c>
      <c r="F27" s="110" t="s">
        <v>52</v>
      </c>
      <c r="G27" s="52"/>
      <c r="H27" s="49"/>
      <c r="I27" s="49"/>
      <c r="J27" s="49"/>
      <c r="K27" s="49"/>
    </row>
    <row r="28" spans="1:11" ht="15" thickBot="1">
      <c r="A28" s="105"/>
      <c r="B28" s="107"/>
      <c r="C28" s="109"/>
      <c r="D28" s="107"/>
      <c r="E28" s="109"/>
      <c r="F28" s="111"/>
      <c r="G28" s="53"/>
      <c r="H28" s="54"/>
      <c r="I28" s="54"/>
      <c r="J28" s="54"/>
      <c r="K28" s="54"/>
    </row>
    <row r="29" spans="1:11" ht="20.100000000000001" thickBot="1">
      <c r="A29" s="74" t="s">
        <v>188</v>
      </c>
      <c r="B29" s="76">
        <v>0.18260000000000001</v>
      </c>
      <c r="C29" s="76">
        <v>3.9899999999999998E-2</v>
      </c>
      <c r="D29" s="76">
        <v>9.3899999999999997E-2</v>
      </c>
      <c r="E29" s="76">
        <v>0.11020000000000001</v>
      </c>
      <c r="F29" s="76">
        <v>0.15679999999999999</v>
      </c>
      <c r="G29" s="50"/>
      <c r="H29" s="51"/>
      <c r="I29" s="51"/>
      <c r="J29" s="51"/>
      <c r="K29" s="51"/>
    </row>
    <row r="30" spans="1:11">
      <c r="A30" s="77" t="s">
        <v>189</v>
      </c>
    </row>
    <row r="31" spans="1:11" ht="15.6" thickBot="1">
      <c r="A31" s="71" t="s">
        <v>190</v>
      </c>
      <c r="B31" s="88">
        <v>2023</v>
      </c>
      <c r="C31" s="88">
        <v>2022</v>
      </c>
      <c r="D31" s="88">
        <v>2021</v>
      </c>
      <c r="E31" s="88">
        <v>2020</v>
      </c>
      <c r="F31" s="88">
        <v>2019</v>
      </c>
      <c r="G31" s="118" t="s">
        <v>49</v>
      </c>
      <c r="H31" s="118"/>
      <c r="I31" s="118"/>
      <c r="J31" s="118"/>
      <c r="K31" s="118"/>
    </row>
    <row r="32" spans="1:11">
      <c r="A32" s="112" t="s">
        <v>191</v>
      </c>
      <c r="B32" s="114">
        <v>-172800</v>
      </c>
      <c r="C32" s="114">
        <v>-232800</v>
      </c>
      <c r="D32" s="114">
        <v>-214700</v>
      </c>
      <c r="E32" s="114">
        <v>-144939</v>
      </c>
      <c r="F32" s="114">
        <v>-155848</v>
      </c>
      <c r="G32" s="52"/>
      <c r="H32" s="49"/>
      <c r="I32" s="49"/>
      <c r="J32" s="49"/>
      <c r="K32" s="49"/>
    </row>
    <row r="33" spans="1:11" ht="15" thickBot="1">
      <c r="A33" s="113"/>
      <c r="B33" s="115"/>
      <c r="C33" s="115"/>
      <c r="D33" s="115"/>
      <c r="E33" s="115"/>
      <c r="F33" s="115"/>
      <c r="G33" s="53"/>
      <c r="H33" s="54"/>
      <c r="I33" s="54"/>
      <c r="J33" s="54"/>
      <c r="K33" s="54"/>
    </row>
    <row r="34" spans="1:11">
      <c r="A34" s="104" t="s">
        <v>192</v>
      </c>
      <c r="B34" s="114">
        <v>-172800</v>
      </c>
      <c r="C34" s="114">
        <v>-232800</v>
      </c>
      <c r="D34" s="114">
        <v>-214700</v>
      </c>
      <c r="E34" s="114">
        <v>-144939</v>
      </c>
      <c r="F34" s="114">
        <v>-155848</v>
      </c>
      <c r="G34" s="52"/>
      <c r="H34" s="49"/>
      <c r="I34" s="49"/>
      <c r="J34" s="49"/>
      <c r="K34" s="49"/>
    </row>
    <row r="35" spans="1:11" ht="15" thickBot="1">
      <c r="A35" s="105"/>
      <c r="B35" s="115"/>
      <c r="C35" s="115"/>
      <c r="D35" s="115"/>
      <c r="E35" s="115"/>
      <c r="F35" s="115"/>
      <c r="G35" s="53"/>
      <c r="H35" s="54"/>
      <c r="I35" s="54"/>
      <c r="J35" s="54"/>
      <c r="K35" s="54"/>
    </row>
    <row r="36" spans="1:11">
      <c r="A36" s="104" t="s">
        <v>193</v>
      </c>
      <c r="B36" s="106">
        <v>0.25769999999999998</v>
      </c>
      <c r="C36" s="108">
        <v>-8.43E-2</v>
      </c>
      <c r="D36" s="108">
        <v>-0.48130000000000001</v>
      </c>
      <c r="E36" s="106">
        <v>7.0000000000000007E-2</v>
      </c>
      <c r="F36" s="110" t="s">
        <v>52</v>
      </c>
      <c r="G36" s="52"/>
      <c r="H36" s="49"/>
      <c r="I36" s="49"/>
      <c r="J36" s="49"/>
      <c r="K36" s="49"/>
    </row>
    <row r="37" spans="1:11" ht="15" thickBot="1">
      <c r="A37" s="105"/>
      <c r="B37" s="107"/>
      <c r="C37" s="109"/>
      <c r="D37" s="109"/>
      <c r="E37" s="107"/>
      <c r="F37" s="111"/>
      <c r="G37" s="53"/>
      <c r="H37" s="54"/>
      <c r="I37" s="54"/>
      <c r="J37" s="54"/>
      <c r="K37" s="54"/>
    </row>
    <row r="38" spans="1:11">
      <c r="A38" s="104" t="s">
        <v>194</v>
      </c>
      <c r="B38" s="108">
        <v>-9.1200000000000003E-2</v>
      </c>
      <c r="C38" s="108">
        <v>-0.11459999999999999</v>
      </c>
      <c r="D38" s="108">
        <v>-0.13880000000000001</v>
      </c>
      <c r="E38" s="108">
        <v>-0.1275</v>
      </c>
      <c r="F38" s="108">
        <v>-0.1056</v>
      </c>
      <c r="G38" s="52"/>
      <c r="H38" s="49"/>
      <c r="I38" s="49"/>
      <c r="J38" s="49"/>
      <c r="K38" s="49"/>
    </row>
    <row r="39" spans="1:11" ht="15" thickBot="1">
      <c r="A39" s="105"/>
      <c r="B39" s="109"/>
      <c r="C39" s="109"/>
      <c r="D39" s="109"/>
      <c r="E39" s="109"/>
      <c r="F39" s="109"/>
      <c r="G39" s="53"/>
      <c r="H39" s="54"/>
      <c r="I39" s="54"/>
      <c r="J39" s="54"/>
      <c r="K39" s="54"/>
    </row>
    <row r="40" spans="1:11">
      <c r="A40" s="112" t="s">
        <v>195</v>
      </c>
      <c r="B40" s="114">
        <v>-172800</v>
      </c>
      <c r="C40" s="114">
        <v>-232800</v>
      </c>
      <c r="D40" s="114">
        <v>-214700</v>
      </c>
      <c r="E40" s="114">
        <v>-144939</v>
      </c>
      <c r="F40" s="114">
        <v>-155848</v>
      </c>
      <c r="G40" s="52"/>
      <c r="H40" s="49"/>
      <c r="I40" s="49"/>
      <c r="J40" s="49"/>
      <c r="K40" s="49"/>
    </row>
    <row r="41" spans="1:11" ht="15" thickBot="1">
      <c r="A41" s="113"/>
      <c r="B41" s="115"/>
      <c r="C41" s="115"/>
      <c r="D41" s="115"/>
      <c r="E41" s="115"/>
      <c r="F41" s="115"/>
      <c r="G41" s="53"/>
      <c r="H41" s="54"/>
      <c r="I41" s="54"/>
      <c r="J41" s="54"/>
      <c r="K41" s="54"/>
    </row>
    <row r="42" spans="1:11">
      <c r="A42" s="104" t="s">
        <v>196</v>
      </c>
      <c r="B42" s="106">
        <v>0.25769999999999998</v>
      </c>
      <c r="C42" s="108">
        <v>-8.43E-2</v>
      </c>
      <c r="D42" s="108">
        <v>-0.48130000000000001</v>
      </c>
      <c r="E42" s="106">
        <v>7.0000000000000007E-2</v>
      </c>
      <c r="F42" s="110" t="s">
        <v>52</v>
      </c>
      <c r="G42" s="52"/>
      <c r="H42" s="49"/>
      <c r="I42" s="49"/>
      <c r="J42" s="49"/>
      <c r="K42" s="49"/>
    </row>
    <row r="43" spans="1:11" ht="15" thickBot="1">
      <c r="A43" s="105"/>
      <c r="B43" s="107"/>
      <c r="C43" s="109"/>
      <c r="D43" s="109"/>
      <c r="E43" s="107"/>
      <c r="F43" s="111"/>
      <c r="G43" s="53"/>
      <c r="H43" s="54"/>
      <c r="I43" s="54"/>
      <c r="J43" s="54"/>
      <c r="K43" s="54"/>
    </row>
    <row r="44" spans="1:11">
      <c r="A44" s="104" t="s">
        <v>197</v>
      </c>
      <c r="B44" s="108">
        <v>-9.1200000000000003E-2</v>
      </c>
      <c r="C44" s="108">
        <v>-0.11459999999999999</v>
      </c>
      <c r="D44" s="108">
        <v>-0.13880000000000001</v>
      </c>
      <c r="E44" s="108">
        <v>-0.1275</v>
      </c>
      <c r="F44" s="108">
        <v>-0.1056</v>
      </c>
      <c r="G44" s="52"/>
      <c r="H44" s="49"/>
      <c r="I44" s="49"/>
      <c r="J44" s="49"/>
      <c r="K44" s="49"/>
    </row>
    <row r="45" spans="1:11" ht="15" thickBot="1">
      <c r="A45" s="105"/>
      <c r="B45" s="109"/>
      <c r="C45" s="109"/>
      <c r="D45" s="109"/>
      <c r="E45" s="109"/>
      <c r="F45" s="109"/>
      <c r="G45" s="53"/>
      <c r="H45" s="54"/>
      <c r="I45" s="54"/>
      <c r="J45" s="54"/>
      <c r="K45" s="54"/>
    </row>
    <row r="46" spans="1:11">
      <c r="A46" s="77" t="s">
        <v>198</v>
      </c>
    </row>
    <row r="47" spans="1:11" ht="15.6" thickBot="1">
      <c r="A47" s="71" t="s">
        <v>190</v>
      </c>
      <c r="B47" s="88">
        <v>2023</v>
      </c>
      <c r="C47" s="88">
        <v>2022</v>
      </c>
      <c r="D47" s="88">
        <v>2021</v>
      </c>
      <c r="E47" s="88">
        <v>2020</v>
      </c>
      <c r="F47" s="88">
        <v>2019</v>
      </c>
      <c r="G47" s="118" t="s">
        <v>49</v>
      </c>
      <c r="H47" s="118"/>
      <c r="I47" s="118"/>
      <c r="J47" s="118"/>
      <c r="K47" s="118"/>
    </row>
    <row r="48" spans="1:11">
      <c r="A48" s="112" t="s">
        <v>199</v>
      </c>
      <c r="B48" s="114">
        <v>-4900</v>
      </c>
      <c r="C48" s="114">
        <v>-5000</v>
      </c>
      <c r="D48" s="110" t="s">
        <v>52</v>
      </c>
      <c r="E48" s="114">
        <v>-12045</v>
      </c>
      <c r="F48" s="114">
        <v>-48033</v>
      </c>
      <c r="G48" s="52"/>
      <c r="H48" s="49"/>
      <c r="I48" s="49"/>
      <c r="J48" s="49"/>
      <c r="K48" s="49"/>
    </row>
    <row r="49" spans="1:11" ht="15" thickBot="1">
      <c r="A49" s="113"/>
      <c r="B49" s="115"/>
      <c r="C49" s="115"/>
      <c r="D49" s="111"/>
      <c r="E49" s="115"/>
      <c r="F49" s="115"/>
      <c r="G49" s="53"/>
      <c r="H49" s="54"/>
      <c r="I49" s="54"/>
      <c r="J49" s="54"/>
      <c r="K49" s="54"/>
    </row>
    <row r="50" spans="1:11">
      <c r="A50" s="104" t="s">
        <v>200</v>
      </c>
      <c r="B50" s="114">
        <v>-4900</v>
      </c>
      <c r="C50" s="114">
        <v>-5000</v>
      </c>
      <c r="D50" s="110" t="s">
        <v>52</v>
      </c>
      <c r="E50" s="114">
        <v>-12045</v>
      </c>
      <c r="F50" s="114">
        <v>-48033</v>
      </c>
      <c r="G50" s="52"/>
      <c r="H50" s="49"/>
      <c r="I50" s="49"/>
      <c r="J50" s="49"/>
      <c r="K50" s="49"/>
    </row>
    <row r="51" spans="1:11" ht="15" thickBot="1">
      <c r="A51" s="105"/>
      <c r="B51" s="115"/>
      <c r="C51" s="115"/>
      <c r="D51" s="111"/>
      <c r="E51" s="115"/>
      <c r="F51" s="115"/>
      <c r="G51" s="53"/>
      <c r="H51" s="54"/>
      <c r="I51" s="54"/>
      <c r="J51" s="54"/>
      <c r="K51" s="54"/>
    </row>
    <row r="52" spans="1:11">
      <c r="A52" s="112" t="s">
        <v>201</v>
      </c>
      <c r="B52" s="114">
        <v>-65600</v>
      </c>
      <c r="C52" s="114">
        <v>-4300</v>
      </c>
      <c r="D52" s="110" t="s">
        <v>52</v>
      </c>
      <c r="E52" s="114">
        <v>-1203</v>
      </c>
      <c r="F52" s="114">
        <v>-6475</v>
      </c>
      <c r="G52" s="52"/>
      <c r="H52" s="49"/>
      <c r="I52" s="49"/>
      <c r="J52" s="49"/>
      <c r="K52" s="49"/>
    </row>
    <row r="53" spans="1:11" ht="15" thickBot="1">
      <c r="A53" s="113"/>
      <c r="B53" s="115"/>
      <c r="C53" s="115"/>
      <c r="D53" s="111"/>
      <c r="E53" s="115"/>
      <c r="F53" s="115"/>
      <c r="G53" s="53"/>
      <c r="H53" s="54"/>
      <c r="I53" s="54"/>
      <c r="J53" s="54"/>
      <c r="K53" s="54"/>
    </row>
    <row r="54" spans="1:11">
      <c r="A54" s="104" t="s">
        <v>202</v>
      </c>
      <c r="B54" s="114">
        <v>-65600</v>
      </c>
      <c r="C54" s="114">
        <v>-4300</v>
      </c>
      <c r="D54" s="110" t="s">
        <v>52</v>
      </c>
      <c r="E54" s="110" t="s">
        <v>52</v>
      </c>
      <c r="F54" s="110" t="s">
        <v>52</v>
      </c>
      <c r="G54" s="52"/>
      <c r="H54" s="49"/>
      <c r="I54" s="49"/>
      <c r="J54" s="49"/>
      <c r="K54" s="49"/>
    </row>
    <row r="55" spans="1:11" ht="15" thickBot="1">
      <c r="A55" s="105"/>
      <c r="B55" s="115"/>
      <c r="C55" s="115"/>
      <c r="D55" s="111"/>
      <c r="E55" s="111"/>
      <c r="F55" s="111"/>
      <c r="G55" s="53"/>
      <c r="H55" s="54"/>
      <c r="I55" s="54"/>
      <c r="J55" s="54"/>
      <c r="K55" s="54"/>
    </row>
    <row r="56" spans="1:11">
      <c r="A56" s="104" t="s">
        <v>203</v>
      </c>
      <c r="B56" s="110" t="s">
        <v>52</v>
      </c>
      <c r="C56" s="110" t="s">
        <v>52</v>
      </c>
      <c r="D56" s="110" t="s">
        <v>52</v>
      </c>
      <c r="E56" s="114">
        <v>-1203</v>
      </c>
      <c r="F56" s="114">
        <v>-6475</v>
      </c>
      <c r="G56" s="52"/>
      <c r="H56" s="49"/>
      <c r="I56" s="49"/>
      <c r="J56" s="49"/>
      <c r="K56" s="49"/>
    </row>
    <row r="57" spans="1:11" ht="15" thickBot="1">
      <c r="A57" s="105"/>
      <c r="B57" s="111"/>
      <c r="C57" s="111"/>
      <c r="D57" s="111"/>
      <c r="E57" s="115"/>
      <c r="F57" s="115"/>
      <c r="G57" s="53"/>
      <c r="H57" s="54"/>
      <c r="I57" s="54"/>
      <c r="J57" s="54"/>
      <c r="K57" s="54"/>
    </row>
    <row r="58" spans="1:11">
      <c r="A58" s="116" t="s">
        <v>204</v>
      </c>
      <c r="B58" s="110" t="s">
        <v>52</v>
      </c>
      <c r="C58" s="110" t="s">
        <v>52</v>
      </c>
      <c r="D58" s="110" t="s">
        <v>52</v>
      </c>
      <c r="E58" s="114">
        <v>-1203</v>
      </c>
      <c r="F58" s="114">
        <v>-6475</v>
      </c>
      <c r="G58" s="52"/>
      <c r="H58" s="49"/>
      <c r="I58" s="49"/>
      <c r="J58" s="49"/>
      <c r="K58" s="49"/>
    </row>
    <row r="59" spans="1:11" ht="15" thickBot="1">
      <c r="A59" s="117"/>
      <c r="B59" s="111"/>
      <c r="C59" s="111"/>
      <c r="D59" s="111"/>
      <c r="E59" s="115"/>
      <c r="F59" s="115"/>
      <c r="G59" s="53"/>
      <c r="H59" s="54"/>
      <c r="I59" s="54"/>
      <c r="J59" s="54"/>
      <c r="K59" s="54"/>
    </row>
    <row r="60" spans="1:11">
      <c r="A60" s="112" t="s">
        <v>205</v>
      </c>
      <c r="B60" s="114">
        <v>-126600</v>
      </c>
      <c r="C60" s="114">
        <v>158800</v>
      </c>
      <c r="D60" s="114">
        <v>76200</v>
      </c>
      <c r="E60" s="114">
        <v>26791</v>
      </c>
      <c r="F60" s="114">
        <v>-14104</v>
      </c>
      <c r="G60" s="52"/>
      <c r="H60" s="49"/>
      <c r="I60" s="49"/>
      <c r="J60" s="49"/>
      <c r="K60" s="49"/>
    </row>
    <row r="61" spans="1:11" ht="15" thickBot="1">
      <c r="A61" s="113"/>
      <c r="B61" s="115"/>
      <c r="C61" s="115"/>
      <c r="D61" s="115"/>
      <c r="E61" s="115"/>
      <c r="F61" s="115"/>
      <c r="G61" s="53"/>
      <c r="H61" s="54"/>
      <c r="I61" s="54"/>
      <c r="J61" s="54"/>
      <c r="K61" s="54"/>
    </row>
    <row r="62" spans="1:11">
      <c r="A62" s="104" t="s">
        <v>206</v>
      </c>
      <c r="B62" s="114">
        <v>-133500</v>
      </c>
      <c r="C62" s="114">
        <v>115500</v>
      </c>
      <c r="D62" s="114">
        <v>75800</v>
      </c>
      <c r="E62" s="114">
        <v>34981</v>
      </c>
      <c r="F62" s="114">
        <v>-4347</v>
      </c>
      <c r="G62" s="52"/>
      <c r="H62" s="49"/>
      <c r="I62" s="49"/>
      <c r="J62" s="49"/>
      <c r="K62" s="49"/>
    </row>
    <row r="63" spans="1:11" ht="15" thickBot="1">
      <c r="A63" s="105"/>
      <c r="B63" s="115"/>
      <c r="C63" s="115"/>
      <c r="D63" s="115"/>
      <c r="E63" s="115"/>
      <c r="F63" s="115"/>
      <c r="G63" s="53"/>
      <c r="H63" s="54"/>
      <c r="I63" s="54"/>
      <c r="J63" s="54"/>
      <c r="K63" s="54"/>
    </row>
    <row r="64" spans="1:11">
      <c r="A64" s="104" t="s">
        <v>207</v>
      </c>
      <c r="B64" s="114">
        <v>6900</v>
      </c>
      <c r="C64" s="114">
        <v>43300</v>
      </c>
      <c r="D64" s="110">
        <v>400</v>
      </c>
      <c r="E64" s="114">
        <v>-8190</v>
      </c>
      <c r="F64" s="110" t="s">
        <v>52</v>
      </c>
      <c r="G64" s="52"/>
      <c r="H64" s="49"/>
      <c r="I64" s="49"/>
      <c r="J64" s="49"/>
      <c r="K64" s="49"/>
    </row>
    <row r="65" spans="1:11" ht="15" thickBot="1">
      <c r="A65" s="105"/>
      <c r="B65" s="115"/>
      <c r="C65" s="115"/>
      <c r="D65" s="111"/>
      <c r="E65" s="115"/>
      <c r="F65" s="111"/>
      <c r="G65" s="53"/>
      <c r="H65" s="54"/>
      <c r="I65" s="54"/>
      <c r="J65" s="54"/>
      <c r="K65" s="54"/>
    </row>
    <row r="66" spans="1:11" ht="20.100000000000001" thickBot="1">
      <c r="A66" s="78" t="s">
        <v>208</v>
      </c>
      <c r="B66" s="73">
        <v>9900</v>
      </c>
      <c r="C66" s="73">
        <v>46300</v>
      </c>
      <c r="D66" s="73">
        <v>213400</v>
      </c>
      <c r="E66" s="75" t="s">
        <v>52</v>
      </c>
      <c r="F66" s="75" t="s">
        <v>52</v>
      </c>
      <c r="G66" s="50"/>
      <c r="H66" s="51"/>
      <c r="I66" s="51"/>
      <c r="J66" s="51"/>
      <c r="K66" s="51"/>
    </row>
    <row r="67" spans="1:11">
      <c r="A67" s="116" t="s">
        <v>209</v>
      </c>
      <c r="B67" s="114">
        <v>-3000</v>
      </c>
      <c r="C67" s="114">
        <v>-3000</v>
      </c>
      <c r="D67" s="114">
        <v>-213000</v>
      </c>
      <c r="E67" s="114">
        <v>-8190</v>
      </c>
      <c r="F67" s="110" t="s">
        <v>52</v>
      </c>
      <c r="G67" s="52"/>
      <c r="H67" s="49"/>
      <c r="I67" s="49"/>
      <c r="J67" s="49"/>
      <c r="K67" s="49"/>
    </row>
    <row r="68" spans="1:11" ht="15" thickBot="1">
      <c r="A68" s="117"/>
      <c r="B68" s="115"/>
      <c r="C68" s="115"/>
      <c r="D68" s="115"/>
      <c r="E68" s="115"/>
      <c r="F68" s="111"/>
      <c r="G68" s="53"/>
      <c r="H68" s="54"/>
      <c r="I68" s="54"/>
      <c r="J68" s="54"/>
      <c r="K68" s="54"/>
    </row>
    <row r="69" spans="1:11">
      <c r="A69" s="112" t="s">
        <v>180</v>
      </c>
      <c r="B69" s="110" t="s">
        <v>52</v>
      </c>
      <c r="C69" s="110">
        <v>-200</v>
      </c>
      <c r="D69" s="114">
        <v>-2900</v>
      </c>
      <c r="E69" s="110" t="s">
        <v>52</v>
      </c>
      <c r="F69" s="110" t="s">
        <v>52</v>
      </c>
      <c r="G69" s="52"/>
      <c r="H69" s="49"/>
      <c r="I69" s="49"/>
      <c r="J69" s="49"/>
      <c r="K69" s="49"/>
    </row>
    <row r="70" spans="1:11" ht="15" thickBot="1">
      <c r="A70" s="113"/>
      <c r="B70" s="111"/>
      <c r="C70" s="111"/>
      <c r="D70" s="115"/>
      <c r="E70" s="111"/>
      <c r="F70" s="111"/>
      <c r="G70" s="53"/>
      <c r="H70" s="54"/>
      <c r="I70" s="54"/>
      <c r="J70" s="54"/>
      <c r="K70" s="54"/>
    </row>
    <row r="71" spans="1:11">
      <c r="A71" s="104" t="s">
        <v>210</v>
      </c>
      <c r="B71" s="110" t="s">
        <v>52</v>
      </c>
      <c r="C71" s="110">
        <v>-200</v>
      </c>
      <c r="D71" s="114">
        <v>-2900</v>
      </c>
      <c r="E71" s="110" t="s">
        <v>52</v>
      </c>
      <c r="F71" s="110" t="s">
        <v>52</v>
      </c>
      <c r="G71" s="52"/>
      <c r="H71" s="49"/>
      <c r="I71" s="49"/>
      <c r="J71" s="49"/>
      <c r="K71" s="49"/>
    </row>
    <row r="72" spans="1:11" ht="15" thickBot="1">
      <c r="A72" s="105"/>
      <c r="B72" s="111"/>
      <c r="C72" s="111"/>
      <c r="D72" s="115"/>
      <c r="E72" s="111"/>
      <c r="F72" s="111"/>
      <c r="G72" s="53"/>
      <c r="H72" s="54"/>
      <c r="I72" s="54"/>
      <c r="J72" s="54"/>
      <c r="K72" s="54"/>
    </row>
    <row r="73" spans="1:11">
      <c r="A73" s="112" t="s">
        <v>211</v>
      </c>
      <c r="B73" s="114">
        <v>-197100</v>
      </c>
      <c r="C73" s="114">
        <v>149300</v>
      </c>
      <c r="D73" s="114">
        <v>73300</v>
      </c>
      <c r="E73" s="114">
        <v>13543</v>
      </c>
      <c r="F73" s="114">
        <v>-68612</v>
      </c>
      <c r="G73" s="52"/>
      <c r="H73" s="49"/>
      <c r="I73" s="49"/>
      <c r="J73" s="49"/>
      <c r="K73" s="49"/>
    </row>
    <row r="74" spans="1:11" ht="15" thickBot="1">
      <c r="A74" s="113"/>
      <c r="B74" s="115"/>
      <c r="C74" s="115"/>
      <c r="D74" s="115"/>
      <c r="E74" s="115"/>
      <c r="F74" s="115"/>
      <c r="G74" s="53"/>
      <c r="H74" s="54"/>
      <c r="I74" s="54"/>
      <c r="J74" s="54"/>
      <c r="K74" s="54"/>
    </row>
    <row r="75" spans="1:11">
      <c r="A75" s="104" t="s">
        <v>212</v>
      </c>
      <c r="B75" s="108">
        <v>-2.3201999999999998</v>
      </c>
      <c r="C75" s="106">
        <v>1.0367999999999999</v>
      </c>
      <c r="D75" s="106">
        <v>4.4123999999999999</v>
      </c>
      <c r="E75" s="106">
        <v>1.1974</v>
      </c>
      <c r="F75" s="110" t="s">
        <v>52</v>
      </c>
      <c r="G75" s="52"/>
      <c r="H75" s="49"/>
      <c r="I75" s="49"/>
      <c r="J75" s="49"/>
      <c r="K75" s="49"/>
    </row>
    <row r="76" spans="1:11" ht="15" thickBot="1">
      <c r="A76" s="105"/>
      <c r="B76" s="109"/>
      <c r="C76" s="107"/>
      <c r="D76" s="107"/>
      <c r="E76" s="107"/>
      <c r="F76" s="111"/>
      <c r="G76" s="53"/>
      <c r="H76" s="54"/>
      <c r="I76" s="54"/>
      <c r="J76" s="54"/>
      <c r="K76" s="54"/>
    </row>
    <row r="77" spans="1:11">
      <c r="A77" s="104" t="s">
        <v>213</v>
      </c>
      <c r="B77" s="108">
        <v>-0.1041</v>
      </c>
      <c r="C77" s="106">
        <v>7.3499999999999996E-2</v>
      </c>
      <c r="D77" s="106">
        <v>4.7399999999999998E-2</v>
      </c>
      <c r="E77" s="106">
        <v>1.1900000000000001E-2</v>
      </c>
      <c r="F77" s="108">
        <v>-4.65E-2</v>
      </c>
      <c r="G77" s="52"/>
      <c r="H77" s="49"/>
      <c r="I77" s="49"/>
      <c r="J77" s="49"/>
      <c r="K77" s="49"/>
    </row>
    <row r="78" spans="1:11" ht="15" thickBot="1">
      <c r="A78" s="105"/>
      <c r="B78" s="109"/>
      <c r="C78" s="107"/>
      <c r="D78" s="107"/>
      <c r="E78" s="107"/>
      <c r="F78" s="109"/>
      <c r="G78" s="53"/>
      <c r="H78" s="54"/>
      <c r="I78" s="54"/>
      <c r="J78" s="54"/>
      <c r="K78" s="54"/>
    </row>
    <row r="79" spans="1:11">
      <c r="A79" s="112" t="s">
        <v>214</v>
      </c>
      <c r="B79" s="110">
        <v>800</v>
      </c>
      <c r="C79" s="114">
        <v>-2600</v>
      </c>
      <c r="D79" s="114">
        <v>-3200</v>
      </c>
      <c r="E79" s="114">
        <v>5753</v>
      </c>
      <c r="F79" s="110">
        <v>-420</v>
      </c>
      <c r="G79" s="52"/>
      <c r="H79" s="49"/>
      <c r="I79" s="49"/>
      <c r="J79" s="49"/>
      <c r="K79" s="49"/>
    </row>
    <row r="80" spans="1:11" ht="15" thickBot="1">
      <c r="A80" s="113"/>
      <c r="B80" s="111"/>
      <c r="C80" s="115"/>
      <c r="D80" s="115"/>
      <c r="E80" s="115"/>
      <c r="F80" s="111"/>
      <c r="G80" s="53"/>
      <c r="H80" s="54"/>
      <c r="I80" s="54"/>
      <c r="J80" s="54"/>
      <c r="K80" s="54"/>
    </row>
    <row r="81" spans="1:11">
      <c r="A81" s="112" t="s">
        <v>215</v>
      </c>
      <c r="B81" s="114">
        <v>-23200</v>
      </c>
      <c r="C81" s="114">
        <v>-5100</v>
      </c>
      <c r="D81" s="110">
        <v>600</v>
      </c>
      <c r="E81" s="110">
        <v>-365</v>
      </c>
      <c r="F81" s="114">
        <v>6627</v>
      </c>
      <c r="G81" s="52"/>
      <c r="H81" s="49"/>
      <c r="I81" s="49"/>
      <c r="J81" s="49"/>
      <c r="K81" s="49"/>
    </row>
    <row r="82" spans="1:11" ht="15" thickBot="1">
      <c r="A82" s="113"/>
      <c r="B82" s="115"/>
      <c r="C82" s="115"/>
      <c r="D82" s="111"/>
      <c r="E82" s="111"/>
      <c r="F82" s="115"/>
      <c r="G82" s="53"/>
      <c r="H82" s="54"/>
      <c r="I82" s="54"/>
      <c r="J82" s="54"/>
      <c r="K82" s="54"/>
    </row>
    <row r="83" spans="1:11">
      <c r="A83" s="112" t="s">
        <v>216</v>
      </c>
      <c r="B83" s="114">
        <v>173100</v>
      </c>
      <c r="C83" s="114">
        <v>-151800</v>
      </c>
      <c r="D83" s="114">
        <v>-69500</v>
      </c>
      <c r="E83" s="114">
        <v>-19661</v>
      </c>
      <c r="F83" s="114">
        <v>75659</v>
      </c>
      <c r="G83" s="52"/>
      <c r="H83" s="49"/>
      <c r="I83" s="49"/>
      <c r="J83" s="49"/>
      <c r="K83" s="49"/>
    </row>
    <row r="84" spans="1:11" ht="15" thickBot="1">
      <c r="A84" s="113"/>
      <c r="B84" s="115"/>
      <c r="C84" s="115"/>
      <c r="D84" s="115"/>
      <c r="E84" s="115"/>
      <c r="F84" s="115"/>
      <c r="G84" s="53"/>
      <c r="H84" s="54"/>
      <c r="I84" s="54"/>
      <c r="J84" s="54"/>
      <c r="K84" s="54"/>
    </row>
    <row r="85" spans="1:11">
      <c r="A85" s="104" t="s">
        <v>217</v>
      </c>
      <c r="B85" s="106">
        <v>2.1402999999999999</v>
      </c>
      <c r="C85" s="108">
        <v>-1.1841999999999999</v>
      </c>
      <c r="D85" s="108">
        <v>-2.5348999999999999</v>
      </c>
      <c r="E85" s="108">
        <v>-1.2599</v>
      </c>
      <c r="F85" s="110" t="s">
        <v>52</v>
      </c>
      <c r="G85" s="52"/>
      <c r="H85" s="49"/>
      <c r="I85" s="49"/>
      <c r="J85" s="49"/>
      <c r="K85" s="49"/>
    </row>
    <row r="86" spans="1:11" ht="15" thickBot="1">
      <c r="A86" s="105"/>
      <c r="B86" s="107"/>
      <c r="C86" s="109"/>
      <c r="D86" s="109"/>
      <c r="E86" s="109"/>
      <c r="F86" s="111"/>
      <c r="G86" s="53"/>
      <c r="H86" s="54"/>
      <c r="I86" s="54"/>
      <c r="J86" s="54"/>
      <c r="K86" s="54"/>
    </row>
    <row r="87" spans="1:11" ht="15" thickBot="1">
      <c r="A87" s="74" t="s">
        <v>218</v>
      </c>
      <c r="B87" s="76">
        <v>0.1011</v>
      </c>
      <c r="C87" s="75" t="s">
        <v>52</v>
      </c>
      <c r="D87" s="75" t="s">
        <v>52</v>
      </c>
      <c r="E87" s="75" t="s">
        <v>52</v>
      </c>
      <c r="F87" s="75" t="s">
        <v>52</v>
      </c>
      <c r="G87" s="50"/>
      <c r="H87" s="51"/>
      <c r="I87" s="51"/>
      <c r="J87" s="51"/>
      <c r="K87" s="51"/>
    </row>
  </sheetData>
  <mergeCells count="219">
    <mergeCell ref="A8:A9"/>
    <mergeCell ref="B8:B9"/>
    <mergeCell ref="C8:C9"/>
    <mergeCell ref="D8:D9"/>
    <mergeCell ref="E8:E9"/>
    <mergeCell ref="F8:F9"/>
    <mergeCell ref="G1:K1"/>
    <mergeCell ref="A3:A4"/>
    <mergeCell ref="B3:B4"/>
    <mergeCell ref="C3:C4"/>
    <mergeCell ref="D3:D4"/>
    <mergeCell ref="E3:E4"/>
    <mergeCell ref="F3:F4"/>
    <mergeCell ref="A14:A15"/>
    <mergeCell ref="B14:B15"/>
    <mergeCell ref="C14:C15"/>
    <mergeCell ref="D14:D15"/>
    <mergeCell ref="E14:E15"/>
    <mergeCell ref="F14:F15"/>
    <mergeCell ref="A10:A11"/>
    <mergeCell ref="B10:B11"/>
    <mergeCell ref="C10:C11"/>
    <mergeCell ref="D10:D11"/>
    <mergeCell ref="E10:E11"/>
    <mergeCell ref="F10:F11"/>
    <mergeCell ref="A18:A19"/>
    <mergeCell ref="B18:B19"/>
    <mergeCell ref="C18:C19"/>
    <mergeCell ref="D18:D19"/>
    <mergeCell ref="E18:E19"/>
    <mergeCell ref="F18:F19"/>
    <mergeCell ref="A16:A17"/>
    <mergeCell ref="B16:B17"/>
    <mergeCell ref="C16:C17"/>
    <mergeCell ref="D16:D17"/>
    <mergeCell ref="E16:E17"/>
    <mergeCell ref="F16:F17"/>
    <mergeCell ref="A22:A23"/>
    <mergeCell ref="B22:B23"/>
    <mergeCell ref="C22:C23"/>
    <mergeCell ref="D22:D23"/>
    <mergeCell ref="E22:E23"/>
    <mergeCell ref="F22:F23"/>
    <mergeCell ref="A20:A21"/>
    <mergeCell ref="B20:B21"/>
    <mergeCell ref="C20:C21"/>
    <mergeCell ref="D20:D21"/>
    <mergeCell ref="E20:E21"/>
    <mergeCell ref="F20:F21"/>
    <mergeCell ref="A27:A28"/>
    <mergeCell ref="B27:B28"/>
    <mergeCell ref="C27:C28"/>
    <mergeCell ref="D27:D28"/>
    <mergeCell ref="E27:E28"/>
    <mergeCell ref="F27:F28"/>
    <mergeCell ref="A24:A25"/>
    <mergeCell ref="B24:B25"/>
    <mergeCell ref="C24:C25"/>
    <mergeCell ref="D24:D25"/>
    <mergeCell ref="E24:E25"/>
    <mergeCell ref="F24:F25"/>
    <mergeCell ref="A34:A35"/>
    <mergeCell ref="B34:B35"/>
    <mergeCell ref="C34:C35"/>
    <mergeCell ref="D34:D35"/>
    <mergeCell ref="E34:E35"/>
    <mergeCell ref="F34:F35"/>
    <mergeCell ref="G31:K31"/>
    <mergeCell ref="A32:A33"/>
    <mergeCell ref="B32:B33"/>
    <mergeCell ref="C32:C33"/>
    <mergeCell ref="D32:D33"/>
    <mergeCell ref="E32:E33"/>
    <mergeCell ref="F32:F33"/>
    <mergeCell ref="A38:A39"/>
    <mergeCell ref="B38:B39"/>
    <mergeCell ref="C38:C39"/>
    <mergeCell ref="D38:D39"/>
    <mergeCell ref="E38:E39"/>
    <mergeCell ref="F38:F39"/>
    <mergeCell ref="A36:A37"/>
    <mergeCell ref="B36:B37"/>
    <mergeCell ref="C36:C37"/>
    <mergeCell ref="D36:D37"/>
    <mergeCell ref="E36:E37"/>
    <mergeCell ref="F36:F37"/>
    <mergeCell ref="A42:A43"/>
    <mergeCell ref="B42:B43"/>
    <mergeCell ref="C42:C43"/>
    <mergeCell ref="D42:D43"/>
    <mergeCell ref="E42:E43"/>
    <mergeCell ref="F42:F43"/>
    <mergeCell ref="A40:A41"/>
    <mergeCell ref="B40:B41"/>
    <mergeCell ref="C40:C41"/>
    <mergeCell ref="D40:D41"/>
    <mergeCell ref="E40:E41"/>
    <mergeCell ref="F40:F41"/>
    <mergeCell ref="G47:K47"/>
    <mergeCell ref="A48:A49"/>
    <mergeCell ref="B48:B49"/>
    <mergeCell ref="C48:C49"/>
    <mergeCell ref="D48:D49"/>
    <mergeCell ref="E48:E49"/>
    <mergeCell ref="F48:F49"/>
    <mergeCell ref="A44:A45"/>
    <mergeCell ref="B44:B45"/>
    <mergeCell ref="C44:C45"/>
    <mergeCell ref="D44:D45"/>
    <mergeCell ref="E44:E45"/>
    <mergeCell ref="F44:F45"/>
    <mergeCell ref="A52:A53"/>
    <mergeCell ref="B52:B53"/>
    <mergeCell ref="C52:C53"/>
    <mergeCell ref="D52:D53"/>
    <mergeCell ref="E52:E53"/>
    <mergeCell ref="F52:F53"/>
    <mergeCell ref="A50:A51"/>
    <mergeCell ref="B50:B51"/>
    <mergeCell ref="C50:C51"/>
    <mergeCell ref="D50:D51"/>
    <mergeCell ref="E50:E51"/>
    <mergeCell ref="F50:F51"/>
    <mergeCell ref="A56:A57"/>
    <mergeCell ref="B56:B57"/>
    <mergeCell ref="C56:C57"/>
    <mergeCell ref="D56:D57"/>
    <mergeCell ref="E56:E57"/>
    <mergeCell ref="F56:F57"/>
    <mergeCell ref="A54:A55"/>
    <mergeCell ref="B54:B55"/>
    <mergeCell ref="C54:C55"/>
    <mergeCell ref="D54:D55"/>
    <mergeCell ref="E54:E55"/>
    <mergeCell ref="F54:F55"/>
    <mergeCell ref="A60:A61"/>
    <mergeCell ref="B60:B61"/>
    <mergeCell ref="C60:C61"/>
    <mergeCell ref="D60:D61"/>
    <mergeCell ref="E60:E61"/>
    <mergeCell ref="F60:F61"/>
    <mergeCell ref="A58:A59"/>
    <mergeCell ref="B58:B59"/>
    <mergeCell ref="C58:C59"/>
    <mergeCell ref="D58:D59"/>
    <mergeCell ref="E58:E59"/>
    <mergeCell ref="F58:F59"/>
    <mergeCell ref="A64:A65"/>
    <mergeCell ref="B64:B65"/>
    <mergeCell ref="C64:C65"/>
    <mergeCell ref="D64:D65"/>
    <mergeCell ref="E64:E65"/>
    <mergeCell ref="F64:F65"/>
    <mergeCell ref="A62:A63"/>
    <mergeCell ref="B62:B63"/>
    <mergeCell ref="C62:C63"/>
    <mergeCell ref="D62:D63"/>
    <mergeCell ref="E62:E63"/>
    <mergeCell ref="F62:F63"/>
    <mergeCell ref="A69:A70"/>
    <mergeCell ref="B69:B70"/>
    <mergeCell ref="C69:C70"/>
    <mergeCell ref="D69:D70"/>
    <mergeCell ref="E69:E70"/>
    <mergeCell ref="F69:F70"/>
    <mergeCell ref="A67:A68"/>
    <mergeCell ref="B67:B68"/>
    <mergeCell ref="C67:C68"/>
    <mergeCell ref="D67:D68"/>
    <mergeCell ref="E67:E68"/>
    <mergeCell ref="F67:F68"/>
    <mergeCell ref="A73:A74"/>
    <mergeCell ref="B73:B74"/>
    <mergeCell ref="C73:C74"/>
    <mergeCell ref="D73:D74"/>
    <mergeCell ref="E73:E74"/>
    <mergeCell ref="F73:F74"/>
    <mergeCell ref="A71:A72"/>
    <mergeCell ref="B71:B72"/>
    <mergeCell ref="C71:C72"/>
    <mergeCell ref="D71:D72"/>
    <mergeCell ref="E71:E72"/>
    <mergeCell ref="F71:F72"/>
    <mergeCell ref="A77:A78"/>
    <mergeCell ref="B77:B78"/>
    <mergeCell ref="C77:C78"/>
    <mergeCell ref="D77:D78"/>
    <mergeCell ref="E77:E78"/>
    <mergeCell ref="F77:F78"/>
    <mergeCell ref="A75:A76"/>
    <mergeCell ref="B75:B76"/>
    <mergeCell ref="C75:C76"/>
    <mergeCell ref="D75:D76"/>
    <mergeCell ref="E75:E76"/>
    <mergeCell ref="F75:F76"/>
    <mergeCell ref="A81:A82"/>
    <mergeCell ref="B81:B82"/>
    <mergeCell ref="C81:C82"/>
    <mergeCell ref="D81:D82"/>
    <mergeCell ref="E81:E82"/>
    <mergeCell ref="F81:F82"/>
    <mergeCell ref="A79:A80"/>
    <mergeCell ref="B79:B80"/>
    <mergeCell ref="C79:C80"/>
    <mergeCell ref="D79:D80"/>
    <mergeCell ref="E79:E80"/>
    <mergeCell ref="F79:F80"/>
    <mergeCell ref="A85:A86"/>
    <mergeCell ref="B85:B86"/>
    <mergeCell ref="C85:C86"/>
    <mergeCell ref="D85:D86"/>
    <mergeCell ref="E85:E86"/>
    <mergeCell ref="F85:F86"/>
    <mergeCell ref="A83:A84"/>
    <mergeCell ref="B83:B84"/>
    <mergeCell ref="C83:C84"/>
    <mergeCell ref="D83:D84"/>
    <mergeCell ref="E83:E84"/>
    <mergeCell ref="F83:F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Muslu</dc:creator>
  <cp:keywords/>
  <dc:description/>
  <cp:lastModifiedBy/>
  <cp:revision/>
  <dcterms:created xsi:type="dcterms:W3CDTF">2024-09-07T22:18:35Z</dcterms:created>
  <dcterms:modified xsi:type="dcterms:W3CDTF">2024-09-14T01:01:59Z</dcterms:modified>
  <cp:category/>
  <cp:contentStatus/>
</cp:coreProperties>
</file>