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sephvaldiglesias/Desktop/Data Analytics/CrowdFunding Analysis/"/>
    </mc:Choice>
  </mc:AlternateContent>
  <xr:revisionPtr revIDLastSave="0" documentId="13_ncr:1_{C92ECB77-1AE4-B049-A936-189641A7E120}" xr6:coauthVersionLast="47" xr6:coauthVersionMax="47" xr10:uidLastSave="{00000000-0000-0000-0000-000000000000}"/>
  <bookViews>
    <workbookView xWindow="460" yWindow="8300" windowWidth="26760" windowHeight="16600" activeTab="1" xr2:uid="{00000000-000D-0000-FFFF-FFFF00000000}"/>
  </bookViews>
  <sheets>
    <sheet name="Outcomes Based on Launch Date" sheetId="7" r:id="rId1"/>
    <sheet name="Theater Outcomes by Launch Date" sheetId="16" r:id="rId2"/>
    <sheet name="Outcomes Based on Goals" sheetId="17" r:id="rId3"/>
    <sheet name="Kickstarter" sheetId="1" r:id="rId4"/>
    <sheet name="Descriptive Statistics" sheetId="14" r:id="rId5"/>
    <sheet name="Edinburgh Research" sheetId="8" r:id="rId6"/>
    <sheet name="Category Statistics" sheetId="4" r:id="rId7"/>
    <sheet name="Extra Practice" sheetId="5" r:id="rId8"/>
    <sheet name="Subcategory Statistics" sheetId="6" r:id="rId9"/>
  </sheets>
  <definedNames>
    <definedName name="_xlnm._FilterDatabase" localSheetId="3" hidden="1">Kickstarter!$A$1:$T$4115</definedName>
  </definedNames>
  <calcPr calcId="191029"/>
  <pivotCaches>
    <pivotCache cacheId="16" r:id="rId10"/>
    <pivotCache cacheId="17" r:id="rId11"/>
    <pivotCache cacheId="1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7" l="1"/>
  <c r="I4" i="17"/>
  <c r="I5" i="17"/>
  <c r="I6" i="17"/>
  <c r="I7" i="17"/>
  <c r="I8" i="17"/>
  <c r="I9" i="17"/>
  <c r="I10" i="17"/>
  <c r="I11" i="17"/>
  <c r="I12" i="17"/>
  <c r="I13" i="17"/>
  <c r="I2" i="17"/>
  <c r="H4" i="17"/>
  <c r="H5" i="17"/>
  <c r="H6" i="17"/>
  <c r="H7" i="17"/>
  <c r="H8" i="17"/>
  <c r="H9" i="17"/>
  <c r="H10" i="17"/>
  <c r="H11" i="17"/>
  <c r="H12" i="17"/>
  <c r="H13" i="17"/>
  <c r="H2" i="17"/>
  <c r="G4" i="17"/>
  <c r="G5" i="17"/>
  <c r="G6" i="17"/>
  <c r="G7" i="17"/>
  <c r="G8" i="17"/>
  <c r="G9" i="17"/>
  <c r="G10" i="17"/>
  <c r="G11" i="17"/>
  <c r="G12" i="17"/>
  <c r="G13" i="17"/>
  <c r="G2" i="17"/>
  <c r="D13" i="17"/>
  <c r="C13" i="17"/>
  <c r="B13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4" i="17"/>
  <c r="C4" i="17"/>
  <c r="B4" i="17"/>
  <c r="D3" i="17"/>
  <c r="C3" i="17"/>
  <c r="D2" i="17"/>
  <c r="C2" i="17"/>
  <c r="B2" i="17"/>
  <c r="C14" i="14"/>
  <c r="C13" i="14"/>
  <c r="B15" i="14"/>
  <c r="B14" i="14"/>
  <c r="B13" i="14"/>
  <c r="C12" i="14"/>
  <c r="B12" i="14"/>
  <c r="C5" i="14"/>
  <c r="C6" i="14"/>
  <c r="B6" i="14"/>
  <c r="B5" i="14"/>
  <c r="B7" i="14" s="1"/>
  <c r="C4" i="14"/>
  <c r="B4" i="14"/>
  <c r="C11" i="14"/>
  <c r="C10" i="14"/>
  <c r="B11" i="14"/>
  <c r="B3" i="14"/>
  <c r="B10" i="14"/>
  <c r="C3" i="14"/>
  <c r="C2" i="14"/>
  <c r="B2" i="14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42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14" l="1"/>
  <c r="C7" i="14"/>
  <c r="E2" i="17"/>
  <c r="E13" i="17"/>
  <c r="E12" i="17"/>
  <c r="E11" i="17"/>
  <c r="E10" i="17"/>
  <c r="E9" i="17"/>
  <c r="E8" i="17"/>
  <c r="E7" i="17"/>
  <c r="E6" i="17"/>
  <c r="E5" i="17"/>
  <c r="E4" i="17"/>
  <c r="E3" i="17"/>
  <c r="I3" i="17" l="1"/>
  <c r="H3" i="17"/>
  <c r="G3" i="17"/>
</calcChain>
</file>

<file path=xl/sharedStrings.xml><?xml version="1.0" encoding="utf-8"?>
<sst xmlns="http://schemas.openxmlformats.org/spreadsheetml/2006/main" count="33131" uniqueCount="8429">
  <si>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</si>
  <si>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</si>
  <si>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</si>
  <si>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</si>
  <si>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</si>
  <si>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</si>
  <si>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</si>
  <si>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</si>
  <si>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</si>
  <si>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</si>
  <si>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</si>
  <si>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</si>
  <si>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</si>
  <si>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</si>
  <si>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</si>
  <si>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</si>
  <si>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</si>
  <si>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</si>
  <si>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</si>
  <si>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</si>
  <si>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</si>
  <si>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</si>
  <si>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</si>
  <si>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</si>
  <si>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</si>
  <si>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</si>
  <si>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</si>
  <si>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</si>
  <si>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</si>
  <si>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</si>
  <si>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</si>
  <si>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</si>
  <si>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</si>
  <si>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</si>
  <si>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</si>
  <si>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</si>
  <si>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</si>
  <si>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</si>
  <si>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</si>
  <si>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</si>
  <si>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</si>
  <si>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</si>
  <si>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</si>
  <si>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</si>
  <si>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</si>
  <si>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</si>
  <si>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</si>
  <si>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</si>
  <si>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</si>
  <si>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</si>
  <si>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</si>
  <si>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</si>
  <si>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</si>
  <si>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</si>
  <si>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</si>
  <si>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</si>
  <si>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</si>
  <si>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</si>
  <si>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</si>
  <si>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</si>
  <si>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</si>
  <si>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</si>
  <si>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</si>
  <si>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</si>
  <si>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</si>
  <si>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</si>
  <si>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</si>
  <si>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</si>
  <si>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</si>
  <si>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</si>
  <si>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</si>
  <si>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</si>
  <si>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</si>
  <si>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</si>
  <si>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</si>
  <si>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</si>
  <si>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</si>
  <si>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</si>
  <si>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</si>
  <si>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</si>
  <si>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</si>
  <si>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</si>
  <si>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</si>
  <si>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</si>
  <si>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</si>
  <si>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</si>
  <si>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</si>
  <si>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</si>
  <si>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</si>
  <si>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</si>
  <si>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</si>
  <si>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</si>
  <si>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</si>
  <si>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</si>
  <si>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</si>
  <si>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</si>
  <si>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</si>
  <si>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</si>
  <si>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</si>
  <si>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</si>
  <si>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</si>
  <si>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</si>
  <si>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</si>
  <si>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</si>
  <si>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</si>
  <si>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</si>
  <si>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</si>
  <si>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</si>
  <si>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</si>
  <si>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</si>
  <si>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</si>
  <si>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</si>
  <si>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</si>
  <si>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</si>
  <si>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</si>
  <si>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</si>
  <si>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</si>
  <si>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</si>
  <si>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</si>
  <si>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</si>
  <si>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</si>
  <si>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</si>
  <si>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</si>
  <si>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</si>
  <si>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</si>
  <si>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</si>
  <si>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</si>
  <si>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</si>
  <si>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</si>
  <si>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</si>
  <si>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</si>
  <si>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</si>
  <si>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</si>
  <si>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</si>
  <si>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</si>
  <si>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</si>
  <si>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</si>
  <si>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</si>
  <si>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</si>
  <si>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</si>
  <si>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</si>
  <si>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</si>
  <si>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</si>
  <si>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</si>
  <si>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</si>
  <si>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</si>
  <si>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</si>
  <si>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</si>
  <si>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</si>
  <si>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</si>
  <si>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</si>
  <si>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</si>
  <si>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</si>
  <si>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</si>
  <si>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</si>
  <si>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</si>
  <si>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</si>
  <si>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</si>
  <si>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</si>
  <si>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</si>
  <si>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</si>
  <si>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</si>
  <si>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</si>
  <si>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</si>
  <si>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</si>
  <si>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</si>
  <si>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</si>
  <si>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</si>
  <si>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</si>
  <si>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</si>
  <si>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</si>
  <si>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</si>
  <si>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</si>
  <si>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</si>
  <si>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</si>
  <si>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</si>
  <si>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</si>
  <si>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</si>
  <si>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</si>
  <si>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</si>
  <si>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</si>
  <si>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</si>
  <si>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</si>
  <si>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</si>
  <si>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</si>
  <si>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</si>
  <si>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</si>
  <si>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</si>
  <si>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</si>
  <si>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</si>
  <si>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</si>
  <si>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</si>
  <si>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</si>
  <si>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</si>
  <si>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</si>
  <si>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</si>
  <si>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</si>
  <si>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</si>
  <si>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</si>
  <si>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</si>
  <si>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</si>
  <si>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</si>
  <si>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</si>
  <si>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</si>
  <si>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</si>
  <si>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</si>
  <si>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</si>
  <si>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</si>
  <si>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</si>
  <si>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</si>
  <si>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</si>
  <si>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</si>
  <si>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</si>
  <si>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</si>
  <si>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</si>
  <si>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</si>
  <si>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</si>
  <si>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</si>
  <si>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</si>
  <si>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</si>
  <si>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</si>
  <si>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</si>
  <si>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</si>
  <si>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</si>
  <si>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</si>
  <si>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</si>
  <si>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</si>
  <si>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</si>
  <si>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</si>
  <si>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</si>
  <si>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</si>
  <si>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</si>
  <si>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</si>
  <si>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</si>
  <si>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</si>
  <si>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</si>
  <si>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</si>
  <si>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</si>
  <si>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</si>
  <si>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</si>
  <si>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</si>
  <si>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</si>
  <si>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</si>
  <si>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</si>
  <si>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</si>
  <si>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</si>
  <si>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</si>
  <si>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</si>
  <si>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</si>
  <si>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</si>
  <si>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</si>
  <si>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</si>
  <si>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</si>
  <si>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</si>
  <si>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</si>
  <si>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</si>
  <si>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</si>
  <si>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</si>
  <si>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</si>
  <si>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</si>
  <si>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</si>
  <si>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</si>
  <si>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</si>
  <si>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</si>
  <si>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</si>
  <si>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</si>
  <si>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</si>
  <si>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</si>
  <si>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</si>
  <si>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</si>
  <si>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</si>
  <si>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</si>
  <si>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</si>
  <si>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</si>
  <si>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</si>
  <si>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</si>
  <si>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</si>
  <si>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</si>
  <si>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</si>
  <si>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</si>
  <si>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</si>
  <si>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</si>
  <si>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</si>
  <si>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</si>
  <si>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</si>
  <si>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</si>
  <si>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</si>
  <si>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</si>
  <si>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</si>
  <si>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</si>
  <si>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</si>
  <si>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</si>
  <si>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</si>
  <si>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</si>
  <si>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</si>
  <si>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</si>
  <si>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</si>
  <si>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</si>
  <si>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</si>
  <si>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</si>
  <si>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</si>
  <si>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</si>
  <si>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</si>
  <si>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</si>
  <si>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</si>
  <si>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</si>
  <si>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</si>
  <si>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</si>
  <si>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</si>
  <si>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</si>
  <si>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</si>
  <si>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</si>
  <si>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</si>
  <si>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</si>
  <si>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</si>
  <si>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</si>
  <si>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</si>
  <si>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</si>
  <si>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</si>
  <si>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</si>
  <si>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</si>
  <si>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</si>
  <si>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</si>
  <si>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</si>
  <si>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</si>
  <si>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</si>
  <si>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</si>
  <si>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</si>
  <si>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</si>
  <si>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</si>
  <si>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</si>
  <si>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</si>
  <si>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</si>
  <si>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</si>
  <si>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</si>
  <si>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</si>
  <si>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</si>
  <si>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</si>
  <si>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</si>
  <si>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</si>
  <si>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</si>
  <si>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</si>
  <si>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</si>
  <si>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</si>
  <si>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</si>
  <si>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</si>
  <si>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</si>
  <si>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</si>
  <si>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</si>
  <si>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</si>
  <si>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</si>
  <si>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</si>
  <si>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</si>
  <si>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</si>
  <si>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</si>
  <si>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</si>
  <si>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</si>
  <si>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</si>
  <si>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</si>
  <si>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</si>
  <si>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</si>
  <si>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</si>
  <si>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</si>
  <si>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</si>
  <si>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</si>
  <si>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</si>
  <si>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</si>
  <si>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</si>
  <si>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</si>
  <si>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</si>
  <si>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</si>
  <si>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</si>
  <si>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</si>
  <si>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</si>
  <si>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</si>
  <si>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</si>
  <si>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</si>
  <si>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</si>
  <si>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</si>
  <si>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</si>
  <si>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</si>
  <si>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</si>
  <si>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</si>
  <si>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</si>
  <si>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</si>
  <si>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</si>
  <si>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</si>
  <si>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</si>
  <si>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</si>
  <si>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</si>
  <si>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</si>
  <si>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</si>
  <si>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</si>
  <si>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</si>
  <si>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</si>
  <si>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</si>
  <si>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</si>
  <si>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</si>
  <si>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</si>
  <si>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</si>
  <si>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</si>
  <si>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</si>
  <si>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</si>
  <si>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</si>
  <si>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</si>
  <si>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</si>
  <si>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</si>
  <si>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</si>
  <si>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</si>
  <si>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</si>
  <si>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</si>
  <si>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</si>
  <si>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</si>
  <si>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</si>
  <si>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</si>
  <si>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</si>
  <si>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</si>
  <si>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</si>
  <si>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</si>
  <si>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</si>
  <si>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</si>
  <si>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</si>
  <si>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</si>
  <si>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</si>
  <si>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</si>
  <si>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</si>
  <si>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</si>
  <si>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</si>
  <si>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</si>
  <si>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</si>
  <si>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</si>
  <si>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</si>
  <si>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</si>
  <si>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</si>
  <si>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</si>
  <si>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</si>
  <si>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</si>
  <si>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</si>
  <si>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</si>
  <si>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</si>
  <si>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</si>
  <si>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</si>
  <si>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</si>
  <si>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</si>
  <si>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</si>
  <si>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</si>
  <si>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</si>
  <si>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</si>
  <si>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</si>
  <si>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</si>
  <si>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</si>
  <si>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</si>
  <si>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</si>
  <si>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</si>
  <si>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</si>
  <si>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</si>
  <si>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</si>
  <si>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</si>
  <si>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</si>
  <si>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</si>
  <si>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</si>
  <si>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</si>
  <si>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</si>
  <si>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</si>
  <si>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</si>
  <si>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</si>
  <si>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</si>
  <si>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</si>
  <si>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</si>
  <si>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</si>
  <si>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</si>
  <si>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</si>
  <si>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</si>
  <si>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</si>
  <si>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</si>
  <si>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</si>
  <si>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</si>
  <si>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</si>
  <si>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</si>
  <si>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</si>
  <si>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</si>
  <si>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</si>
  <si>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</si>
  <si>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</si>
  <si>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</si>
  <si>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</si>
  <si>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</si>
  <si>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</si>
  <si>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</si>
  <si>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</si>
  <si>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</si>
  <si>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</si>
  <si>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</si>
  <si>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</si>
  <si>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</si>
  <si>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</si>
  <si>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</si>
  <si>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</si>
  <si>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</si>
  <si>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</si>
  <si>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</si>
  <si>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</si>
  <si>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</si>
  <si>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</si>
  <si>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</si>
  <si>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</si>
  <si>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</si>
  <si>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</si>
  <si>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</si>
  <si>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</si>
  <si>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</si>
  <si>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</si>
  <si>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</si>
  <si>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</si>
  <si>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</si>
  <si>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</si>
  <si>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</si>
  <si>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</si>
  <si>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</si>
  <si>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</si>
  <si>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</si>
  <si>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</si>
  <si>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</si>
  <si>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</si>
  <si>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</si>
  <si>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</si>
  <si>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</si>
  <si>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</si>
  <si>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</si>
  <si>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</si>
  <si>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</si>
  <si>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</si>
  <si>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</si>
  <si>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</si>
  <si>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</si>
  <si>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</si>
  <si>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</si>
  <si>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</si>
  <si>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</si>
  <si>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</si>
  <si>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</si>
  <si>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</si>
  <si>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</si>
  <si>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</si>
  <si>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</si>
  <si>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</si>
  <si>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</si>
  <si>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</si>
  <si>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</si>
  <si>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</si>
  <si>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</si>
  <si>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</si>
  <si>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</si>
  <si>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</si>
  <si>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</si>
  <si>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</si>
  <si>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</si>
  <si>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</si>
  <si>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</si>
  <si>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</si>
  <si>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</si>
  <si>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</si>
  <si>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</si>
  <si>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</si>
  <si>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</si>
  <si>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</si>
  <si>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</si>
  <si>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</si>
  <si>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</si>
  <si>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</si>
  <si>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</si>
  <si>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</si>
  <si>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</si>
  <si>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</si>
  <si>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</si>
  <si>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</si>
  <si>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</si>
  <si>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</si>
  <si>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</si>
  <si>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</si>
  <si>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</si>
  <si>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</si>
  <si>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</si>
  <si>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</si>
  <si>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</si>
  <si>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</si>
  <si>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</si>
  <si>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</si>
  <si>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</si>
  <si>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</si>
  <si>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</si>
  <si>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</si>
  <si>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</si>
  <si>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</si>
  <si>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</si>
  <si>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</si>
  <si>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</si>
  <si>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</si>
  <si>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</si>
  <si>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</si>
  <si>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</si>
  <si>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</si>
  <si>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</si>
  <si>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</si>
  <si>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</si>
  <si>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</si>
  <si>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</si>
  <si>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</si>
  <si>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</si>
  <si>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</si>
  <si>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</si>
  <si>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</si>
  <si>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</si>
  <si>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</si>
  <si>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</si>
  <si>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</si>
  <si>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</si>
  <si>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</si>
  <si>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</si>
  <si>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</si>
  <si>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</si>
  <si>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</si>
  <si>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</si>
  <si>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</si>
  <si>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</si>
  <si>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</si>
  <si>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</si>
  <si>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</si>
  <si>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</si>
  <si>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</si>
  <si>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</si>
  <si>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</si>
  <si>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</si>
  <si>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</si>
  <si>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</si>
  <si>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</si>
  <si>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</si>
  <si>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</si>
  <si>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</si>
  <si>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</si>
  <si>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</si>
  <si>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</si>
  <si>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</si>
  <si>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</si>
  <si>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</si>
  <si>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</si>
  <si>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</si>
  <si>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</si>
  <si>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</si>
  <si>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</si>
  <si>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</si>
  <si>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</si>
  <si>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</si>
  <si>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</si>
  <si>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</si>
  <si>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</si>
  <si>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</si>
  <si>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</si>
  <si>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</si>
  <si>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</si>
  <si>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</si>
  <si>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</si>
  <si>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</si>
  <si>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</si>
  <si>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</si>
  <si>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</si>
  <si>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</si>
  <si>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</si>
  <si>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</si>
  <si>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</si>
  <si>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</si>
  <si>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</si>
  <si>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</si>
  <si>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</si>
  <si>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</si>
  <si>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</si>
  <si>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</si>
  <si>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</si>
  <si>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</si>
  <si>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</si>
  <si>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</si>
  <si>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</si>
  <si>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</si>
  <si>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</si>
  <si>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</si>
  <si>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</si>
  <si>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</si>
  <si>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</si>
  <si>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</si>
  <si>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</si>
  <si>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</si>
  <si>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</si>
  <si>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</si>
  <si>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</si>
  <si>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</si>
  <si>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</si>
  <si>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</si>
  <si>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</si>
  <si>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</si>
  <si>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</si>
  <si>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</si>
  <si>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</si>
  <si>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</si>
  <si>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</si>
  <si>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</si>
  <si>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</si>
  <si>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</si>
  <si>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</si>
  <si>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</si>
  <si>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</si>
  <si>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</si>
  <si>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</si>
  <si>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</si>
  <si>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</si>
  <si>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</si>
  <si>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</si>
  <si>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</si>
  <si>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</si>
  <si>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</si>
  <si>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</si>
  <si>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</si>
  <si>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</si>
  <si>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</si>
  <si>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</si>
  <si>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</si>
  <si>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</si>
  <si>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</si>
  <si>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</si>
  <si>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</si>
  <si>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</si>
  <si>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</si>
  <si>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</si>
  <si>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</si>
  <si>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</si>
  <si>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</si>
  <si>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</si>
  <si>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</si>
  <si>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</si>
  <si>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</si>
  <si>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</si>
  <si>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</si>
  <si>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</si>
  <si>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</si>
  <si>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</si>
  <si>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</si>
  <si>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</si>
  <si>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</si>
  <si>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</si>
  <si>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</si>
  <si>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</si>
  <si>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</si>
  <si>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</si>
  <si>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</si>
  <si>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</si>
  <si>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</si>
  <si>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</si>
  <si>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</si>
  <si>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</si>
  <si>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</si>
  <si>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</si>
  <si>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</si>
  <si>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</si>
  <si>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</si>
  <si>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</si>
  <si>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</si>
  <si>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</si>
  <si>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</si>
  <si>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</si>
  <si>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</si>
  <si>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</si>
  <si>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</si>
  <si>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</si>
  <si>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</si>
  <si>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</si>
  <si>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</si>
  <si>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</si>
  <si>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</si>
  <si>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</si>
  <si>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</si>
  <si>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</si>
  <si>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</si>
  <si>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</si>
  <si>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</si>
  <si>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</si>
  <si>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</si>
  <si>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</si>
  <si>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</si>
  <si>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</si>
  <si>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</si>
  <si>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</si>
  <si>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</si>
  <si>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</si>
  <si>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</si>
  <si>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</si>
  <si>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</si>
  <si>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</si>
  <si>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</si>
  <si>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</si>
  <si>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</si>
  <si>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</si>
  <si>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</si>
  <si>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</si>
  <si>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</si>
  <si>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</si>
  <si>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</si>
  <si>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</si>
  <si>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</si>
  <si>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</si>
  <si>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</si>
  <si>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</si>
  <si>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</si>
  <si>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</si>
  <si>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</si>
  <si>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</si>
  <si>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</si>
  <si>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</si>
  <si>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</si>
  <si>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</si>
  <si>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</si>
  <si>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</si>
  <si>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</si>
  <si>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</si>
  <si>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</si>
  <si>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</si>
  <si>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</si>
  <si>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</si>
  <si>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</si>
  <si>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</si>
  <si>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</si>
  <si>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</si>
  <si>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</si>
  <si>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</si>
  <si>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</si>
  <si>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</si>
  <si>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</si>
  <si>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</si>
  <si>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</si>
  <si>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</si>
  <si>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</si>
  <si>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</si>
  <si>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</si>
  <si>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</si>
  <si>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</si>
  <si>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</si>
  <si>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</si>
  <si>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</si>
  <si>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</si>
  <si>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</si>
  <si>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</si>
  <si>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</si>
  <si>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</si>
  <si>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</si>
  <si>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</si>
  <si>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</si>
  <si>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</si>
  <si>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</si>
  <si>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</si>
  <si>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</si>
  <si>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</si>
  <si>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</si>
  <si>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</si>
  <si>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</si>
  <si>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</si>
  <si>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</si>
  <si>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</si>
  <si>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</si>
  <si>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</si>
  <si>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</si>
  <si>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</si>
  <si>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</si>
  <si>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</si>
  <si>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</si>
  <si>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</si>
  <si>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</si>
  <si>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</si>
  <si>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</si>
  <si>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</si>
  <si>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</si>
  <si>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</si>
  <si>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</si>
  <si>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</si>
  <si>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</si>
  <si>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</si>
  <si>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</si>
  <si>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</si>
  <si>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</si>
  <si>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</si>
  <si>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</si>
  <si>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</si>
  <si>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</si>
  <si>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</si>
  <si>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</si>
  <si>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</si>
  <si>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</si>
  <si>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</si>
  <si>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</si>
  <si>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</si>
  <si>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</si>
  <si>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</si>
  <si>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</si>
  <si>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</si>
  <si>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</si>
  <si>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</si>
  <si>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</si>
  <si>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</si>
  <si>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</si>
  <si>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</si>
  <si>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</si>
  <si>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</si>
  <si>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</si>
  <si>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</si>
  <si>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</si>
  <si>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</si>
  <si>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</si>
  <si>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</si>
  <si>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</si>
  <si>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</si>
  <si>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</si>
  <si>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</si>
  <si>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</si>
  <si>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</si>
  <si>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</si>
  <si>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</si>
  <si>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</si>
  <si>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</si>
  <si>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</si>
  <si>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</si>
  <si>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</si>
  <si>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</si>
  <si>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</si>
  <si>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</si>
  <si>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</si>
  <si>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</si>
  <si>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</si>
  <si>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</si>
  <si>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</si>
  <si>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</si>
  <si>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</si>
  <si>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</si>
  <si>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</si>
  <si>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</si>
  <si>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</si>
  <si>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</si>
  <si>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</si>
  <si>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</si>
  <si>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</si>
  <si>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</si>
  <si>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</si>
  <si>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</si>
  <si>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</si>
  <si>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</si>
  <si>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</si>
  <si>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</si>
  <si>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</si>
  <si>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</si>
  <si>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</si>
  <si>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</si>
  <si>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</si>
  <si>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</si>
  <si>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</si>
  <si>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</si>
  <si>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</si>
  <si>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</si>
  <si>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</si>
  <si>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</si>
  <si>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</si>
  <si>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</si>
  <si>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</si>
  <si>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</si>
  <si>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</si>
  <si>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</si>
  <si>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</si>
  <si>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</si>
  <si>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</si>
  <si>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</si>
  <si>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</si>
  <si>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</si>
  <si>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</si>
  <si>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</si>
  <si>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</si>
  <si>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</si>
  <si>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</si>
  <si>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</si>
  <si>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</si>
  <si>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</si>
  <si>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</si>
  <si>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</si>
  <si>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</si>
  <si>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</si>
  <si>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</si>
  <si>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</si>
  <si>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</si>
  <si>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</si>
  <si>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</si>
  <si>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</si>
  <si>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</si>
  <si>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</si>
  <si>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</si>
  <si>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</si>
  <si>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</si>
  <si>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</si>
  <si>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</si>
  <si>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</si>
  <si>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</si>
  <si>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</si>
  <si>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</si>
  <si>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</si>
  <si>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</si>
  <si>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</si>
  <si>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</si>
  <si>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</si>
  <si>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</si>
  <si>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</si>
  <si>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</si>
  <si>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</si>
  <si>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</si>
  <si>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</si>
  <si>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</si>
  <si>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</si>
  <si>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</si>
  <si>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</si>
  <si>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</si>
  <si>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</si>
  <si>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</si>
  <si>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</si>
  <si>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</si>
  <si>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</si>
  <si>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</si>
  <si>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</si>
  <si>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</si>
  <si>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</si>
  <si>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</si>
  <si>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</si>
  <si>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</si>
  <si>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</si>
  <si>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</si>
  <si>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</si>
  <si>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</si>
  <si>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</si>
  <si>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</si>
  <si>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</si>
  <si>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</si>
  <si>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</si>
  <si>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</si>
  <si>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</si>
  <si>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</si>
  <si>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</si>
  <si>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</si>
  <si>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</si>
  <si>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</si>
  <si>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</si>
  <si>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</si>
  <si>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</si>
  <si>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</si>
  <si>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</si>
  <si>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</si>
  <si>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</si>
  <si>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</si>
  <si>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</si>
  <si>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</si>
  <si>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</si>
  <si>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</si>
  <si>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</si>
  <si>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</si>
  <si>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</si>
  <si>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</si>
  <si>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</si>
  <si>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</si>
  <si>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</si>
  <si>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</si>
  <si>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</si>
  <si>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</si>
  <si>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</si>
  <si>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</si>
  <si>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</si>
  <si>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</si>
  <si>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</si>
  <si>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</si>
  <si>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</si>
  <si>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</si>
  <si>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</si>
  <si>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</si>
  <si>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</si>
  <si>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</si>
  <si>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</si>
  <si>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</si>
  <si>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</si>
  <si>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</si>
  <si>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</si>
  <si>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</si>
  <si>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</si>
  <si>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</si>
  <si>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</si>
  <si>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</si>
  <si>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</si>
  <si>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</si>
  <si>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</si>
  <si>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</si>
  <si>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</si>
  <si>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</si>
  <si>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</si>
  <si>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</si>
  <si>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</si>
  <si>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</si>
  <si>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</si>
  <si>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</si>
  <si>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</si>
  <si>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</si>
  <si>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</si>
  <si>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</si>
  <si>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</si>
  <si>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</si>
  <si>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</si>
  <si>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</si>
  <si>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</si>
  <si>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</si>
  <si>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</si>
  <si>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</si>
  <si>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</si>
  <si>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</si>
  <si>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</si>
  <si>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</si>
  <si>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</si>
  <si>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</si>
  <si>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</si>
  <si>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</si>
  <si>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</si>
  <si>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</si>
  <si>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</si>
  <si>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</si>
  <si>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</si>
  <si>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</si>
  <si>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</si>
  <si>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</si>
  <si>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</si>
  <si>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</si>
  <si>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</si>
  <si>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</si>
  <si>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</si>
  <si>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</si>
  <si>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</si>
  <si>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</si>
  <si>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</si>
  <si>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</si>
  <si>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</si>
  <si>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</si>
  <si>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</si>
  <si>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</si>
  <si>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</si>
  <si>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</si>
  <si>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</si>
  <si>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</si>
  <si>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</si>
  <si>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</si>
  <si>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</si>
  <si>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</si>
  <si>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</si>
  <si>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</si>
  <si>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</si>
  <si>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</si>
  <si>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</si>
  <si>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</si>
  <si>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</si>
  <si>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</si>
  <si>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</si>
  <si>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</si>
  <si>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</si>
  <si>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</si>
  <si>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</si>
  <si>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</si>
  <si>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</si>
  <si>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</si>
  <si>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</si>
  <si>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</si>
  <si>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</si>
  <si>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</si>
  <si>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</si>
  <si>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</si>
  <si>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</si>
  <si>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</si>
  <si>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</si>
  <si>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</si>
  <si>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</si>
  <si>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</si>
  <si>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</si>
  <si>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</si>
  <si>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</si>
  <si>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</si>
  <si>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</si>
  <si>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</si>
  <si>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</si>
  <si>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</si>
  <si>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</si>
  <si>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</si>
  <si>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</si>
  <si>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</si>
  <si>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</si>
  <si>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</si>
  <si>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</si>
  <si>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</si>
  <si>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</si>
  <si>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</si>
  <si>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</si>
  <si>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</si>
  <si>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</si>
  <si>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</si>
  <si>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</si>
  <si>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</si>
  <si>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</si>
  <si>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</si>
  <si>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</si>
  <si>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</si>
  <si>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</si>
  <si>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</si>
  <si>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</si>
  <si>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</si>
  <si>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</si>
  <si>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</si>
  <si>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</si>
  <si>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</si>
  <si>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</si>
  <si>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</si>
  <si>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</si>
  <si>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</si>
  <si>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</si>
  <si>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</si>
  <si>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</si>
  <si>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</si>
  <si>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</si>
  <si>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</si>
  <si>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</si>
  <si>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</si>
  <si>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</si>
  <si>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</si>
  <si>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</si>
  <si>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</si>
  <si>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</si>
  <si>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</si>
  <si>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</si>
  <si>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</si>
  <si>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</si>
  <si>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</si>
  <si>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</si>
  <si>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</si>
  <si>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</si>
  <si>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</si>
  <si>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</si>
  <si>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</si>
  <si>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</si>
  <si>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</si>
  <si>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</si>
  <si>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</si>
  <si>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</si>
  <si>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</si>
  <si>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</si>
  <si>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</si>
  <si>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</si>
  <si>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</si>
  <si>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</si>
  <si>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</si>
  <si>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</si>
  <si>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</si>
  <si>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</si>
  <si>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</si>
  <si>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</si>
  <si>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</si>
  <si>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</si>
  <si>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</si>
  <si>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</si>
  <si>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</si>
  <si>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</si>
  <si>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</si>
  <si>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</si>
  <si>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</si>
  <si>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</si>
  <si>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</si>
  <si>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</si>
  <si>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</si>
  <si>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</si>
  <si>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</si>
  <si>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</si>
  <si>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</si>
  <si>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</si>
  <si>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</si>
  <si>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</si>
  <si>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</si>
  <si>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</si>
  <si>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</si>
  <si>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</si>
  <si>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</si>
  <si>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</si>
  <si>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</si>
  <si>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</si>
  <si>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</si>
  <si>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</si>
  <si>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</si>
  <si>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</si>
  <si>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</si>
  <si>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</si>
  <si>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</si>
  <si>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</si>
  <si>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</si>
  <si>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</si>
  <si>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</si>
  <si>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</si>
  <si>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</si>
  <si>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</si>
  <si>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</si>
  <si>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</si>
  <si>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</si>
  <si>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</si>
  <si>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</si>
  <si>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</si>
  <si>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</si>
  <si>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</si>
  <si>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</si>
  <si>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</si>
  <si>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</si>
  <si>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</si>
  <si>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</si>
  <si>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</si>
  <si>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</si>
  <si>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</si>
  <si>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</si>
  <si>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</si>
  <si>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</si>
  <si>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</si>
  <si>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</si>
  <si>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</si>
  <si>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</si>
  <si>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</si>
  <si>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</si>
  <si>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</si>
  <si>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</si>
  <si>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</si>
  <si>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</si>
  <si>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</si>
  <si>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</si>
  <si>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</si>
  <si>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</si>
  <si>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</si>
  <si>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</si>
  <si>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</si>
  <si>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</si>
  <si>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</si>
  <si>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</si>
  <si>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</si>
  <si>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</si>
  <si>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</si>
  <si>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</si>
  <si>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</si>
  <si>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</si>
  <si>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</si>
  <si>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</si>
  <si>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</si>
  <si>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</si>
  <si>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</si>
  <si>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</si>
  <si>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</si>
  <si>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</si>
  <si>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</si>
  <si>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</si>
  <si>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</si>
  <si>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</si>
  <si>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</si>
  <si>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</si>
  <si>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</si>
  <si>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</si>
  <si>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</si>
  <si>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</si>
  <si>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</si>
  <si>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</si>
  <si>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</si>
  <si>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</si>
  <si>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</si>
  <si>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</si>
  <si>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</si>
  <si>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</si>
  <si>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</si>
  <si>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</si>
  <si>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</si>
  <si>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</si>
  <si>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</si>
  <si>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</si>
  <si>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</si>
  <si>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</si>
  <si>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</si>
  <si>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</si>
  <si>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</si>
  <si>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</si>
  <si>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</si>
  <si>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</si>
  <si>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</si>
  <si>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</si>
  <si>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</si>
  <si>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</si>
  <si>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</si>
  <si>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</si>
  <si>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</si>
  <si>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</si>
  <si>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</si>
  <si>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</si>
  <si>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</si>
  <si>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</si>
  <si>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</si>
  <si>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</si>
  <si>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</si>
  <si>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</si>
  <si>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</si>
  <si>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</si>
  <si>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</si>
  <si>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</si>
  <si>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</si>
  <si>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</si>
  <si>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</si>
  <si>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</si>
  <si>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</si>
  <si>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</si>
  <si>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</si>
  <si>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</si>
  <si>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</si>
  <si>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</si>
  <si>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</si>
  <si>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</si>
  <si>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</si>
  <si>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</si>
  <si>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</si>
  <si>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</si>
  <si>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</si>
  <si>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</si>
  <si>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</si>
  <si>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</si>
  <si>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</si>
  <si>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</si>
  <si>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</si>
  <si>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</si>
  <si>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</si>
  <si>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</si>
  <si>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</si>
  <si>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</si>
  <si>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</si>
  <si>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</si>
  <si>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</si>
  <si>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</si>
  <si>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</si>
  <si>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</si>
  <si>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</si>
  <si>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</si>
  <si>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</si>
  <si>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</si>
  <si>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</si>
  <si>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</si>
  <si>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</si>
  <si>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</si>
  <si>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</si>
  <si>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</si>
  <si>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</si>
  <si>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</si>
  <si>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</si>
  <si>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</si>
  <si>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</si>
  <si>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</si>
  <si>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</si>
  <si>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</si>
  <si>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</si>
  <si>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</si>
  <si>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</si>
  <si>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</si>
  <si>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</si>
  <si>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</si>
  <si>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</si>
  <si>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</si>
  <si>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</si>
  <si>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</si>
  <si>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</si>
  <si>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</si>
  <si>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</si>
  <si>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</si>
  <si>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</si>
  <si>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</si>
  <si>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</si>
  <si>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</si>
  <si>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</si>
  <si>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</si>
  <si>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</si>
  <si>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</si>
  <si>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</si>
  <si>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</si>
  <si>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</si>
  <si>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</si>
  <si>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</si>
  <si>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</si>
  <si>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</si>
  <si>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</si>
  <si>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</si>
  <si>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</si>
  <si>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</si>
  <si>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</si>
  <si>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</si>
  <si>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</si>
  <si>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</si>
  <si>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</si>
  <si>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</si>
  <si>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</si>
  <si>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</si>
  <si>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</si>
  <si>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</si>
  <si>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</si>
  <si>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</si>
  <si>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</si>
  <si>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</si>
  <si>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</si>
  <si>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</si>
  <si>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</si>
  <si>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</si>
  <si>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</si>
  <si>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</si>
  <si>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</si>
  <si>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</si>
  <si>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</si>
  <si>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</si>
  <si>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</si>
  <si>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</si>
  <si>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</si>
  <si>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</si>
  <si>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</si>
  <si>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</si>
  <si>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</si>
  <si>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</si>
  <si>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</si>
  <si>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</si>
  <si>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</si>
  <si>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</si>
  <si>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</si>
  <si>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</si>
  <si>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</si>
  <si>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</si>
  <si>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</si>
  <si>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</si>
  <si>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</si>
  <si>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</si>
  <si>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</si>
  <si>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</si>
  <si>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</si>
  <si>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</si>
  <si>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</si>
  <si>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</si>
  <si>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</si>
  <si>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</si>
  <si>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</si>
  <si>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</si>
  <si>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</si>
  <si>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</si>
  <si>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</si>
  <si>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</si>
  <si>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</si>
  <si>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</si>
  <si>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</si>
  <si>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</si>
  <si>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</si>
  <si>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</si>
  <si>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</si>
  <si>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</si>
  <si>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</si>
  <si>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</si>
  <si>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</si>
  <si>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</si>
  <si>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</si>
  <si>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</si>
  <si>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</si>
  <si>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</si>
  <si>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</si>
  <si>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</si>
  <si>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</si>
  <si>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</si>
  <si>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</si>
  <si>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</si>
  <si>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</si>
  <si>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</si>
  <si>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</si>
  <si>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</si>
  <si>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</si>
  <si>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</si>
  <si>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</si>
  <si>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</si>
  <si>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</si>
  <si>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</si>
  <si>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</si>
  <si>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</si>
  <si>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</si>
  <si>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</si>
  <si>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</si>
  <si>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</si>
  <si>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</si>
  <si>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</si>
  <si>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</si>
  <si>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</si>
  <si>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</si>
  <si>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</si>
  <si>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</si>
  <si>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</si>
  <si>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</si>
  <si>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</si>
  <si>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</si>
  <si>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</si>
  <si>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</si>
  <si>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</si>
  <si>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</si>
  <si>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</si>
  <si>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</si>
  <si>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</si>
  <si>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</si>
  <si>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</si>
  <si>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</si>
  <si>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</si>
  <si>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</si>
  <si>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</si>
  <si>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</si>
  <si>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</si>
  <si>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</si>
  <si>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</si>
  <si>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</si>
  <si>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</si>
  <si>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</si>
  <si>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</si>
  <si>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</si>
  <si>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</si>
  <si>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</si>
  <si>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</si>
  <si>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</si>
  <si>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</si>
  <si>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</si>
  <si>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</si>
  <si>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</si>
  <si>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</si>
  <si>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</si>
  <si>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</si>
  <si>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</si>
  <si>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</si>
  <si>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</si>
  <si>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</si>
  <si>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</si>
  <si>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</si>
  <si>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</si>
  <si>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</si>
  <si>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</si>
  <si>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</si>
  <si>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</si>
  <si>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</si>
  <si>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</si>
  <si>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</si>
  <si>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</si>
  <si>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</si>
  <si>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</si>
  <si>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</si>
  <si>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</si>
  <si>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</si>
  <si>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</si>
  <si>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</si>
  <si>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</si>
  <si>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</si>
  <si>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</si>
  <si>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</si>
  <si>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</si>
  <si>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</si>
  <si>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</si>
  <si>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</si>
  <si>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</si>
  <si>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</si>
  <si>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</si>
  <si>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</si>
  <si>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</si>
  <si>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</si>
  <si>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</si>
  <si>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</si>
  <si>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</si>
  <si>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</si>
  <si>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</si>
  <si>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</si>
  <si>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</si>
  <si>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</si>
  <si>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</si>
  <si>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</si>
  <si>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</si>
  <si>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</si>
  <si>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</si>
  <si>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</si>
  <si>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</si>
  <si>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</si>
  <si>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</si>
  <si>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</si>
  <si>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</si>
  <si>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</si>
  <si>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</si>
  <si>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</si>
  <si>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</si>
  <si>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</si>
  <si>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</si>
  <si>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</si>
  <si>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</si>
  <si>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</si>
  <si>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</si>
  <si>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</si>
  <si>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</si>
  <si>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</si>
  <si>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</si>
  <si>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</si>
  <si>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</si>
  <si>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</si>
  <si>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</si>
  <si>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</si>
  <si>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</si>
  <si>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</si>
  <si>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</si>
  <si>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</si>
  <si>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</si>
  <si>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</si>
  <si>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</si>
  <si>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</si>
  <si>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</si>
  <si>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</si>
  <si>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</si>
  <si>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</si>
  <si>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</si>
  <si>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</si>
  <si>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</si>
  <si>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</si>
  <si>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</si>
  <si>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</si>
  <si>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</si>
  <si>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</si>
  <si>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</si>
  <si>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</si>
  <si>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</si>
  <si>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</si>
  <si>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</si>
  <si>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</si>
  <si>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</si>
  <si>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</si>
  <si>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</si>
  <si>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</si>
  <si>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</si>
  <si>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</si>
  <si>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</si>
  <si>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</si>
  <si>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</si>
  <si>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</si>
  <si>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</si>
  <si>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</si>
  <si>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</si>
  <si>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</si>
  <si>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</si>
  <si>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</si>
  <si>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</si>
  <si>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</si>
  <si>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</si>
  <si>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</si>
  <si>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</si>
  <si>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</si>
  <si>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</si>
  <si>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</si>
  <si>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</si>
  <si>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</si>
  <si>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</si>
  <si>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</si>
  <si>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</si>
  <si>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</si>
  <si>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</si>
  <si>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</si>
  <si>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</si>
  <si>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</si>
  <si>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</si>
  <si>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</si>
  <si>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</si>
  <si>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</si>
  <si>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</si>
  <si>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</si>
  <si>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</si>
  <si>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</si>
  <si>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</si>
  <si>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</si>
  <si>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</si>
  <si>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</si>
  <si>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</si>
  <si>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</si>
  <si>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</si>
  <si>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</si>
  <si>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</si>
  <si>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</si>
  <si>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</si>
  <si>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</si>
  <si>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</si>
  <si>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</si>
  <si>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</si>
  <si>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</si>
  <si>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</si>
  <si>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</si>
  <si>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</si>
  <si>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</si>
  <si>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</si>
  <si>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</si>
  <si>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</si>
  <si>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</si>
  <si>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</si>
  <si>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</si>
  <si>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</si>
  <si>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</si>
  <si>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</si>
  <si>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</si>
  <si>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</si>
  <si>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</si>
  <si>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</si>
  <si>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</si>
  <si>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</si>
  <si>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</si>
  <si>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</si>
  <si>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</si>
  <si>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</si>
  <si>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</si>
  <si>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</si>
  <si>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</si>
  <si>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</si>
  <si>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</si>
  <si>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</si>
  <si>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</si>
  <si>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</si>
  <si>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</si>
  <si>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</si>
  <si>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</si>
  <si>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</si>
  <si>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</si>
  <si>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</si>
  <si>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</si>
  <si>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</si>
  <si>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</si>
  <si>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</si>
  <si>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</si>
  <si>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</si>
  <si>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</si>
  <si>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</si>
  <si>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</si>
  <si>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</si>
  <si>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</si>
  <si>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</si>
  <si>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</si>
  <si>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</si>
  <si>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</si>
  <si>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</si>
  <si>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</si>
  <si>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</si>
  <si>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</si>
  <si>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</si>
  <si>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</si>
  <si>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</si>
  <si>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</si>
  <si>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</si>
  <si>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</si>
  <si>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</si>
  <si>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</si>
  <si>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</si>
  <si>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</si>
  <si>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</si>
  <si>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</si>
  <si>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</si>
  <si>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</si>
  <si>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</si>
  <si>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</si>
  <si>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</si>
  <si>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</si>
  <si>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</si>
  <si>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</si>
  <si>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</si>
  <si>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</si>
  <si>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</si>
  <si>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</si>
  <si>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</si>
  <si>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</si>
  <si>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</si>
  <si>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</si>
  <si>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</si>
  <si>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</si>
  <si>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</si>
  <si>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</si>
  <si>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</si>
  <si>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</si>
  <si>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</si>
  <si>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</si>
  <si>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</si>
  <si>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</si>
  <si>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</si>
  <si>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</si>
  <si>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</si>
  <si>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</si>
  <si>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</si>
  <si>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</si>
  <si>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</si>
  <si>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</si>
  <si>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</si>
  <si>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</si>
  <si>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</si>
  <si>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</si>
  <si>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</si>
  <si>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</si>
  <si>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</si>
  <si>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</si>
  <si>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</si>
  <si>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</si>
  <si>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</si>
  <si>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</si>
  <si>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</si>
  <si>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</si>
  <si>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</si>
  <si>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</si>
  <si>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</si>
  <si>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</si>
  <si>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</si>
  <si>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</si>
  <si>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</si>
  <si>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</si>
  <si>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</si>
  <si>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</si>
  <si>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</si>
  <si>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</si>
  <si>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</si>
  <si>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</si>
  <si>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</si>
  <si>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</si>
  <si>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</si>
  <si>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</si>
  <si>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</si>
  <si>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</si>
  <si>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</si>
  <si>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</si>
  <si>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</si>
  <si>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</si>
  <si>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</si>
  <si>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</si>
  <si>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</si>
  <si>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</si>
  <si>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</si>
  <si>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</si>
  <si>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</si>
  <si>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</si>
  <si>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</si>
  <si>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</si>
  <si>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</si>
  <si>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</si>
  <si>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</si>
  <si>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</si>
  <si>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</si>
  <si>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</si>
  <si>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</si>
  <si>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</si>
  <si>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</si>
  <si>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</si>
  <si>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</si>
  <si>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</si>
  <si>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</si>
  <si>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</si>
  <si>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</si>
  <si>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</si>
  <si>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</si>
  <si>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</si>
  <si>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</si>
  <si>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</si>
  <si>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</si>
  <si>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</si>
  <si>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</si>
  <si>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</si>
  <si>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</si>
  <si>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</si>
  <si>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</si>
  <si>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</si>
  <si>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</si>
  <si>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</si>
  <si>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</si>
  <si>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</si>
  <si>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</si>
  <si>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</si>
  <si>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</si>
  <si>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</si>
  <si>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</si>
  <si>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</si>
  <si>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</si>
  <si>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</si>
  <si>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</si>
  <si>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</si>
  <si>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</si>
  <si>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</si>
  <si>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</si>
  <si>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</si>
  <si>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</si>
  <si>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</si>
  <si>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</si>
  <si>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</si>
  <si>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</si>
  <si>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</si>
  <si>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</si>
  <si>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</si>
  <si>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</si>
  <si>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</si>
  <si>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</si>
  <si>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</si>
  <si>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</si>
  <si>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</si>
  <si>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</si>
  <si>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</si>
  <si>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</si>
  <si>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</si>
  <si>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</si>
  <si>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</si>
  <si>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</si>
  <si>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</si>
  <si>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</si>
  <si>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</si>
  <si>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</si>
  <si>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</si>
  <si>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</si>
  <si>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</si>
  <si>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</si>
  <si>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</si>
  <si>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</si>
  <si>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</si>
  <si>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</si>
  <si>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</si>
  <si>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</si>
  <si>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</si>
  <si>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</si>
  <si>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</si>
  <si>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</si>
  <si>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</si>
  <si>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</si>
  <si>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</si>
  <si>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</si>
  <si>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</si>
  <si>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</si>
  <si>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</si>
  <si>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</si>
  <si>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</si>
  <si>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</si>
  <si>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</si>
  <si>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</si>
  <si>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</si>
  <si>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</si>
  <si>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</si>
  <si>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</si>
  <si>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</si>
  <si>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</si>
  <si>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</si>
  <si>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</si>
  <si>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</si>
  <si>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</si>
  <si>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</si>
  <si>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</si>
  <si>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</si>
  <si>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</si>
  <si>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</si>
  <si>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</si>
  <si>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</si>
  <si>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</si>
  <si>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</si>
  <si>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</si>
  <si>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</si>
  <si>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</si>
  <si>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</si>
  <si>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</si>
  <si>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</si>
  <si>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</si>
  <si>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</si>
  <si>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</si>
  <si>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</si>
  <si>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</si>
  <si>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</si>
  <si>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</si>
  <si>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</si>
  <si>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</si>
  <si>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</si>
  <si>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</si>
  <si>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</si>
  <si>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</si>
  <si>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</si>
  <si>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</si>
  <si>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</si>
  <si>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</si>
  <si>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</si>
  <si>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</si>
  <si>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</si>
  <si>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</si>
  <si>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</si>
  <si>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</si>
  <si>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</si>
  <si>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</si>
  <si>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</si>
  <si>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</si>
  <si>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</si>
  <si>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</si>
  <si>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</si>
  <si>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</si>
  <si>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</si>
  <si>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</si>
  <si>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</si>
  <si>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</si>
  <si>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</si>
  <si>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</si>
  <si>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</si>
  <si>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</si>
  <si>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</si>
  <si>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</si>
  <si>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</si>
  <si>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</si>
  <si>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</si>
  <si>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</si>
  <si>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</si>
  <si>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</si>
  <si>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</si>
  <si>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</si>
  <si>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</si>
  <si>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</si>
  <si>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</si>
  <si>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</si>
  <si>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</si>
  <si>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</si>
  <si>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</si>
  <si>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</si>
  <si>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</si>
  <si>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</si>
  <si>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</si>
  <si>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</si>
  <si>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</si>
  <si>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</si>
  <si>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</si>
  <si>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</si>
  <si>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</si>
  <si>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</si>
  <si>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</si>
  <si>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</si>
  <si>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</si>
  <si>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</si>
  <si>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</si>
  <si>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</si>
  <si>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</si>
  <si>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</si>
  <si>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</si>
  <si>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</si>
  <si>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</si>
  <si>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</si>
  <si>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</si>
  <si>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</si>
  <si>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</si>
  <si>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</si>
  <si>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</si>
  <si>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</si>
  <si>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</si>
  <si>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</si>
  <si>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</si>
  <si>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</si>
  <si>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</si>
  <si>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</si>
  <si>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</si>
  <si>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</si>
  <si>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</si>
  <si>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</si>
  <si>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</si>
  <si>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</si>
  <si>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</si>
  <si>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</si>
  <si>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</si>
  <si>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</si>
  <si>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</si>
  <si>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</si>
  <si>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</si>
  <si>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</si>
  <si>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</si>
  <si>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</si>
  <si>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</si>
  <si>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</si>
  <si>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</si>
  <si>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</si>
  <si>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</si>
  <si>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</si>
  <si>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</si>
  <si>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</si>
  <si>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</si>
  <si>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</si>
  <si>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</si>
  <si>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</si>
  <si>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</si>
  <si>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</si>
  <si>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</si>
  <si>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</si>
  <si>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</si>
  <si>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</si>
  <si>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</si>
  <si>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</si>
  <si>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</si>
  <si>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</si>
  <si>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</si>
  <si>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</si>
  <si>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</si>
  <si>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</si>
  <si>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</si>
  <si>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</si>
  <si>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</si>
  <si>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</si>
  <si>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</si>
  <si>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</si>
  <si>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</si>
  <si>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</si>
  <si>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</si>
  <si>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</si>
  <si>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</si>
  <si>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</si>
  <si>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</si>
  <si>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</si>
  <si>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</si>
  <si>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</si>
  <si>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</si>
  <si>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</si>
  <si>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</si>
  <si>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</si>
  <si>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</si>
  <si>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</si>
  <si>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</si>
  <si>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</si>
  <si>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</si>
  <si>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</si>
  <si>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</si>
  <si>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</si>
  <si>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</si>
  <si>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</si>
  <si>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</si>
  <si>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</si>
  <si>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</si>
  <si>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</si>
  <si>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</si>
  <si>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</si>
  <si>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</si>
  <si>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</si>
  <si>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</si>
  <si>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</si>
  <si>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</si>
  <si>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</si>
  <si>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</si>
  <si>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</si>
  <si>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</si>
  <si>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</si>
  <si>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</si>
  <si>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</si>
  <si>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</si>
  <si>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</si>
  <si>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</si>
  <si>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</si>
  <si>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</si>
  <si>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</si>
  <si>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</si>
  <si>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</si>
  <si>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</si>
  <si>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</si>
  <si>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</si>
  <si>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</si>
  <si>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</si>
  <si>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</si>
  <si>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</si>
  <si>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</si>
  <si>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</si>
  <si>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</si>
  <si>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</si>
  <si>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</si>
  <si>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</si>
  <si>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</si>
  <si>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</si>
  <si>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</si>
  <si>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</si>
  <si>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</si>
  <si>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</si>
  <si>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</si>
  <si>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</si>
  <si>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</si>
  <si>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</si>
  <si>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</si>
  <si>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</si>
  <si>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</si>
  <si>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</si>
  <si>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</si>
  <si>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</si>
  <si>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</si>
  <si>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</si>
  <si>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</si>
  <si>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</si>
  <si>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</si>
  <si>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</si>
  <si>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</si>
  <si>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</si>
  <si>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</si>
  <si>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</si>
  <si>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</si>
  <si>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</si>
  <si>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</si>
  <si>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</si>
  <si>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</si>
  <si>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</si>
  <si>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</si>
  <si>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</si>
  <si>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</si>
  <si>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</si>
  <si>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</si>
  <si>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</si>
  <si>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</si>
  <si>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</si>
  <si>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</si>
  <si>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</si>
  <si>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</si>
  <si>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</si>
  <si>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</si>
  <si>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</si>
  <si>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</si>
  <si>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</si>
  <si>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</si>
  <si>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</si>
  <si>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</si>
  <si>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</si>
  <si>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</si>
  <si>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</si>
  <si>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</si>
  <si>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</si>
  <si>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</si>
  <si>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</si>
  <si>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</si>
  <si>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</si>
  <si>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</si>
  <si>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</si>
  <si>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</si>
  <si>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</si>
  <si>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</si>
  <si>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</si>
  <si>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</si>
  <si>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</si>
  <si>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</si>
  <si>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</si>
  <si>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</si>
  <si>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</si>
  <si>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</si>
  <si>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</si>
  <si>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</si>
  <si>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</si>
  <si>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</si>
  <si>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</si>
  <si>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</si>
  <si>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</si>
  <si>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</si>
  <si>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</si>
  <si>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</si>
  <si>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</si>
  <si>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</si>
  <si>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</si>
  <si>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</si>
  <si>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</si>
  <si>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</si>
  <si>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</si>
  <si>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</si>
  <si>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</si>
  <si>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</si>
  <si>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</si>
  <si>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</si>
  <si>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</si>
  <si>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</si>
  <si>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</si>
  <si>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</si>
  <si>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</si>
  <si>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</si>
  <si>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</si>
  <si>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</si>
  <si>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</si>
  <si>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</si>
  <si>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</si>
  <si>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</si>
  <si>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</si>
  <si>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</si>
  <si>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</si>
  <si>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</si>
  <si>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</si>
  <si>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</si>
  <si>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</si>
  <si>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</si>
  <si>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</si>
  <si>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</si>
  <si>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</si>
  <si>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</si>
  <si>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</si>
  <si>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</si>
  <si>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</si>
  <si>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</si>
  <si>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</si>
  <si>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</si>
  <si>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</si>
  <si>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</si>
  <si>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</si>
  <si>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</si>
  <si>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</si>
  <si>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</si>
  <si>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</si>
  <si>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</si>
  <si>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</si>
  <si>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</si>
  <si>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</si>
  <si>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</si>
  <si>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</si>
  <si>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</si>
  <si>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</si>
  <si>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</si>
  <si>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</si>
  <si>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</si>
  <si>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</si>
  <si>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</si>
  <si>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</si>
  <si>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</si>
  <si>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</si>
  <si>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</si>
  <si>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</si>
  <si>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</si>
  <si>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</si>
  <si>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</si>
  <si>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</si>
  <si>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</si>
  <si>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</si>
  <si>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</si>
  <si>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</si>
  <si>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</si>
  <si>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</si>
  <si>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</si>
  <si>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</si>
  <si>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</si>
  <si>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</si>
  <si>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</si>
  <si>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</si>
  <si>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</si>
  <si>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</si>
  <si>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</si>
  <si>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</si>
  <si>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</si>
  <si>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</si>
  <si>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</si>
  <si>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</si>
  <si>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</si>
  <si>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</si>
  <si>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</si>
  <si>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</si>
  <si>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</si>
  <si>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</si>
  <si>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</si>
  <si>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</si>
  <si>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</si>
  <si>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</si>
  <si>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</si>
  <si>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</si>
  <si>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</si>
  <si>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</si>
  <si>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</si>
  <si>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</si>
  <si>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</si>
  <si>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</si>
  <si>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</si>
  <si>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</si>
  <si>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</si>
  <si>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</si>
  <si>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</si>
  <si>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</si>
  <si>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</si>
  <si>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</si>
  <si>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</si>
  <si>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</si>
  <si>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</si>
  <si>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</si>
  <si>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</si>
  <si>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</si>
  <si>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</si>
  <si>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</si>
  <si>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</si>
  <si>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</si>
  <si>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</si>
  <si>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</si>
  <si>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</si>
  <si>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</si>
  <si>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</si>
  <si>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</si>
  <si>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</si>
  <si>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</si>
  <si>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</si>
  <si>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</si>
  <si>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</si>
  <si>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</si>
  <si>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</si>
  <si>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</si>
  <si>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</si>
  <si>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</si>
  <si>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</si>
  <si>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</si>
  <si>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</si>
  <si>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</si>
  <si>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</si>
  <si>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</si>
  <si>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</si>
  <si>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</si>
  <si>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</si>
  <si>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</si>
  <si>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</si>
  <si>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</si>
  <si>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</si>
  <si>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</si>
  <si>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</si>
  <si>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</si>
  <si>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</si>
  <si>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</si>
  <si>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</si>
  <si>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</si>
  <si>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</si>
  <si>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</si>
  <si>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</si>
  <si>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</si>
  <si>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</si>
  <si>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</si>
  <si>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</si>
  <si>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</si>
  <si>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</si>
  <si>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</si>
  <si>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</si>
  <si>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</si>
  <si>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</si>
  <si>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</si>
  <si>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</si>
  <si>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</si>
  <si>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</si>
  <si>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</si>
  <si>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</si>
  <si>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</si>
  <si>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</si>
  <si>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</si>
  <si>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</si>
  <si>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</si>
  <si>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</si>
  <si>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</si>
  <si>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</si>
  <si>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</si>
  <si>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</si>
  <si>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</si>
  <si>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</si>
  <si>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</si>
  <si>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</si>
  <si>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</si>
  <si>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</si>
  <si>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</si>
  <si>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</si>
  <si>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</si>
  <si>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</si>
  <si>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</si>
  <si>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</si>
  <si>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</si>
  <si>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</si>
  <si>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</si>
  <si>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</si>
  <si>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</si>
  <si>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</si>
  <si>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</si>
  <si>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</si>
  <si>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</si>
  <si>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</si>
  <si>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</si>
  <si>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</si>
  <si>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</si>
  <si>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</si>
  <si>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</si>
  <si>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</si>
  <si>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</si>
  <si>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</si>
  <si>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</si>
  <si>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</si>
  <si>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</si>
  <si>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</si>
  <si>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</si>
  <si>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</si>
  <si>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</si>
  <si>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</si>
  <si>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</si>
  <si>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</si>
  <si>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</si>
  <si>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</si>
  <si>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</si>
  <si>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</si>
  <si>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</si>
  <si>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</si>
  <si>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</si>
  <si>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</si>
  <si>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</si>
  <si>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</si>
  <si>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</si>
  <si>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</si>
  <si>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</si>
  <si>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</si>
  <si>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</si>
  <si>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</si>
  <si>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</si>
  <si>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</si>
  <si>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</si>
  <si>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</si>
  <si>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</si>
  <si>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</si>
  <si>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</si>
  <si>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</si>
  <si>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</si>
  <si>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</si>
  <si>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</si>
  <si>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</si>
  <si>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</si>
  <si>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</si>
  <si>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</si>
  <si>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</si>
  <si>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</si>
  <si>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</si>
  <si>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</si>
  <si>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</si>
  <si>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</si>
  <si>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</si>
  <si>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</si>
  <si>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</si>
  <si>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</si>
  <si>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</si>
  <si>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</si>
  <si>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</si>
  <si>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</si>
  <si>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</si>
  <si>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</si>
  <si>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</si>
  <si>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</si>
  <si>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</si>
  <si>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</si>
  <si>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</si>
  <si>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</si>
  <si>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</si>
  <si>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</si>
  <si>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</si>
  <si>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</si>
  <si>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</si>
  <si>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</si>
  <si>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</si>
  <si>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</si>
  <si>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</si>
  <si>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</si>
  <si>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</si>
  <si>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</si>
  <si>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</si>
  <si>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</si>
  <si>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</si>
  <si>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</si>
  <si>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</si>
  <si>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</si>
  <si>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</si>
  <si>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</si>
  <si>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</si>
  <si>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</si>
  <si>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</si>
  <si>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</si>
  <si>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</si>
  <si>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</si>
  <si>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</si>
  <si>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</si>
  <si>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</si>
  <si>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</si>
  <si>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</si>
  <si>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</si>
  <si>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</si>
  <si>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</si>
  <si>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</si>
  <si>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</si>
  <si>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</si>
  <si>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</si>
  <si>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</si>
  <si>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</si>
  <si>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</si>
  <si>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</si>
  <si>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</si>
  <si>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</si>
  <si>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</si>
  <si>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</si>
  <si>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</si>
  <si>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</si>
  <si>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</si>
  <si>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</si>
  <si>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</si>
  <si>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</si>
  <si>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</si>
  <si>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</si>
  <si>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</si>
  <si>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</si>
  <si>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</si>
  <si>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</si>
  <si>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</si>
  <si>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</si>
  <si>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</si>
  <si>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</si>
  <si>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</si>
  <si>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</si>
  <si>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</si>
  <si>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</si>
  <si>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</si>
  <si>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</si>
  <si>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</si>
  <si>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</si>
  <si>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</si>
  <si>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</si>
  <si>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</si>
  <si>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</si>
  <si>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</si>
  <si>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</si>
  <si>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</si>
  <si>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</si>
  <si>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</si>
  <si>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</si>
  <si>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</si>
  <si>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</si>
  <si>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</si>
  <si>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</si>
  <si>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</si>
  <si>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</si>
  <si>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</si>
  <si>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</si>
  <si>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</si>
  <si>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</si>
  <si>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</si>
  <si>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</si>
  <si>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</si>
  <si>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</si>
  <si>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</si>
  <si>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</si>
  <si>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</si>
  <si>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</si>
  <si>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</si>
  <si>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</si>
  <si>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</si>
  <si>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</si>
  <si>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</si>
  <si>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</si>
  <si>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</si>
  <si>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</si>
  <si>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</si>
  <si>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</si>
  <si>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</si>
  <si>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</si>
  <si>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</si>
  <si>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</si>
  <si>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</si>
  <si>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</si>
  <si>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</si>
  <si>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</si>
  <si>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</si>
  <si>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</si>
  <si>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</si>
  <si>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</si>
  <si>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</si>
  <si>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</si>
  <si>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</si>
  <si>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</si>
  <si>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</si>
  <si>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</si>
  <si>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</si>
  <si>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</si>
  <si>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</si>
  <si>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</si>
  <si>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</si>
  <si>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</si>
  <si>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</si>
  <si>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</si>
  <si>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</si>
  <si>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</si>
  <si>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</si>
  <si>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</si>
  <si>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</si>
  <si>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</si>
  <si>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</si>
  <si>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</si>
  <si>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</si>
  <si>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</si>
  <si>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</si>
  <si>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</si>
  <si>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</si>
  <si>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</si>
  <si>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</si>
  <si>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</si>
  <si>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</si>
  <si>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</si>
  <si>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</si>
  <si>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</si>
  <si>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</si>
  <si>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</si>
  <si>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</si>
  <si>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</si>
  <si>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</si>
  <si>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</si>
  <si>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</si>
  <si>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</si>
  <si>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</si>
  <si>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</si>
  <si>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</si>
  <si>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</si>
  <si>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</si>
  <si>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</si>
  <si>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</si>
  <si>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</si>
  <si>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</si>
  <si>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</si>
  <si>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</si>
  <si>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</si>
  <si>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</si>
  <si>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</si>
  <si>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</si>
  <si>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</si>
  <si>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</si>
  <si>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</si>
  <si>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</si>
  <si>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</si>
  <si>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</si>
  <si>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</si>
  <si>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</si>
  <si>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</si>
  <si>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</si>
  <si>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</si>
  <si>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</si>
  <si>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</si>
  <si>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</si>
  <si>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</si>
  <si>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</si>
  <si>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</si>
  <si>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</si>
  <si>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</si>
  <si>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</si>
  <si>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</si>
  <si>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</si>
  <si>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</si>
  <si>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</si>
  <si>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</si>
  <si>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</si>
  <si>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</si>
  <si>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</si>
  <si>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</si>
  <si>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</si>
  <si>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</si>
  <si>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</si>
  <si>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</si>
  <si>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</si>
  <si>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</si>
  <si>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</si>
  <si>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</si>
  <si>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</si>
  <si>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</si>
  <si>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</si>
  <si>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</si>
  <si>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</si>
  <si>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</si>
  <si>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</si>
  <si>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</si>
  <si>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</si>
  <si>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</si>
  <si>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</si>
  <si>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</si>
  <si>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</si>
  <si>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</si>
  <si>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</si>
  <si>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</si>
  <si>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</si>
  <si>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</si>
  <si>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</si>
  <si>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</si>
  <si>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</si>
  <si>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</si>
  <si>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</si>
  <si>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</si>
  <si>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</si>
  <si>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</si>
  <si>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</si>
  <si>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</si>
  <si>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</si>
  <si>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</si>
  <si>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</si>
  <si>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</si>
  <si>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</si>
  <si>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</si>
  <si>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</si>
  <si>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</si>
  <si>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</si>
  <si>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</si>
  <si>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</si>
  <si>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</si>
  <si>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</si>
  <si>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</si>
  <si>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</si>
  <si>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</si>
  <si>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</si>
  <si>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</si>
  <si>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</si>
  <si>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</si>
  <si>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</si>
  <si>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</si>
  <si>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</si>
  <si>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</si>
  <si>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</si>
  <si>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</si>
  <si>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</si>
  <si>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</si>
  <si>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</si>
  <si>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</si>
  <si>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</si>
  <si>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</si>
  <si>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</si>
  <si>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</si>
  <si>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</si>
  <si>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</si>
  <si>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</si>
  <si>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</si>
  <si>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</si>
  <si>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</si>
  <si>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</si>
  <si>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</si>
  <si>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</si>
  <si>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</si>
  <si>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</si>
  <si>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</si>
  <si>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</si>
  <si>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</si>
  <si>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</si>
  <si>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</si>
  <si>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</si>
  <si>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</si>
  <si>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</si>
  <si>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</si>
  <si>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</si>
  <si>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</si>
  <si>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</si>
  <si>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</si>
  <si>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</si>
  <si>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</si>
  <si>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</si>
  <si>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</si>
  <si>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</si>
  <si>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</si>
  <si>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</si>
  <si>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</si>
  <si>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</si>
  <si>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</si>
  <si>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</si>
  <si>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</si>
  <si>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</si>
  <si>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</si>
  <si>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</si>
  <si>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</si>
  <si>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</si>
  <si>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</si>
  <si>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</si>
  <si>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</si>
  <si>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</si>
  <si>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</si>
  <si>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</si>
  <si>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</si>
  <si>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</si>
  <si>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</si>
  <si>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</si>
  <si>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</si>
  <si>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</si>
  <si>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</si>
  <si>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</si>
  <si>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</si>
  <si>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</si>
  <si>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</si>
  <si>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</si>
  <si>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</si>
  <si>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</si>
  <si>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</si>
  <si>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</si>
  <si>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</si>
  <si>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</si>
  <si>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</si>
  <si>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</si>
  <si>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</si>
  <si>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</si>
  <si>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</si>
  <si>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</si>
  <si>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</si>
  <si>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</si>
  <si>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</si>
  <si>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</si>
  <si>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</si>
  <si>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</si>
  <si>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</si>
  <si>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</si>
  <si>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</si>
  <si>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</si>
  <si>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</si>
  <si>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</si>
  <si>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</si>
  <si>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</si>
  <si>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</si>
  <si>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</si>
  <si>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</si>
  <si>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</si>
  <si>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</si>
  <si>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</si>
  <si>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</si>
  <si>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</si>
  <si>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</si>
  <si>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</si>
  <si>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</si>
  <si>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</si>
  <si>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</si>
  <si>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</si>
  <si>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</si>
  <si>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</si>
  <si>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</si>
  <si>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</si>
  <si>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</si>
  <si>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</si>
  <si>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</si>
  <si>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</si>
  <si>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</si>
  <si>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</si>
  <si>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</si>
  <si>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</si>
  <si>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</si>
  <si>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</si>
  <si>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</si>
  <si>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</si>
  <si>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</si>
  <si>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</si>
  <si>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</si>
  <si>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</si>
  <si>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</si>
  <si>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</si>
  <si>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</si>
  <si>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</si>
  <si>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</si>
  <si>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</si>
  <si>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</si>
  <si>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</si>
  <si>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</si>
  <si>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</si>
  <si>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</si>
  <si>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</si>
  <si>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</si>
  <si>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</si>
  <si>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</si>
  <si>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</si>
  <si>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</si>
  <si>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</si>
  <si>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</si>
  <si>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</si>
  <si>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</si>
  <si>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</si>
  <si>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</si>
  <si>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</si>
  <si>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</si>
  <si>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</si>
  <si>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</si>
  <si>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</si>
  <si>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</si>
  <si>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</si>
  <si>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</si>
  <si>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</si>
  <si>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</si>
  <si>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</si>
  <si>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</si>
  <si>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</si>
  <si>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</si>
  <si>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</si>
  <si>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</si>
  <si>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</si>
  <si>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</si>
  <si>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</si>
  <si>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</si>
  <si>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</si>
  <si>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</si>
  <si>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</si>
  <si>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</si>
  <si>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</si>
  <si>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</si>
  <si>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</si>
  <si>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</si>
  <si>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</si>
  <si>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</si>
  <si>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</si>
  <si>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</si>
  <si>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</si>
  <si>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</si>
  <si>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</si>
  <si>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</si>
  <si>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</si>
  <si>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</si>
  <si>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</si>
  <si>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</si>
  <si>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</si>
  <si>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</si>
  <si>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</si>
  <si>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</si>
  <si>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</si>
  <si>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</si>
  <si>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</si>
  <si>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</si>
  <si>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</si>
  <si>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</si>
  <si>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</si>
  <si>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</si>
  <si>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</si>
  <si>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</si>
  <si>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</si>
  <si>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</si>
  <si>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</si>
  <si>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</si>
  <si>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</si>
  <si>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</si>
  <si>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</si>
  <si>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</si>
  <si>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</si>
  <si>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</si>
  <si>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</si>
  <si>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</si>
  <si>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</si>
  <si>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</si>
  <si>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</si>
  <si>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</si>
  <si>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</si>
  <si>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</si>
  <si>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</si>
  <si>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</si>
  <si>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</si>
  <si>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</si>
  <si>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</si>
  <si>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</si>
  <si>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</si>
  <si>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</si>
  <si>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</si>
  <si>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</si>
  <si>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</si>
  <si>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</si>
  <si>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</si>
  <si>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</si>
  <si>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</si>
  <si>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</si>
  <si>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</si>
  <si>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</si>
  <si>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</si>
  <si>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</si>
  <si>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</si>
  <si>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</si>
  <si>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</si>
  <si>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</si>
  <si>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</si>
  <si>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</si>
  <si>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</si>
  <si>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</si>
  <si>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</si>
  <si>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</si>
  <si>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</si>
  <si>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</si>
  <si>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</si>
  <si>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</si>
  <si>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</si>
  <si>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</si>
  <si>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</si>
  <si>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</si>
  <si>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</si>
  <si>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</si>
  <si>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</si>
  <si>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</si>
  <si>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</si>
  <si>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</si>
  <si>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</si>
  <si>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</si>
  <si>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</si>
  <si>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</si>
  <si>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</si>
  <si>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</si>
  <si>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</si>
  <si>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</si>
  <si>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</si>
  <si>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</si>
  <si>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</si>
  <si>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</si>
  <si>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</si>
  <si>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</si>
  <si>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</si>
  <si>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</si>
  <si>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</si>
  <si>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</si>
  <si>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</si>
  <si>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</si>
  <si>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</si>
  <si>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</si>
  <si>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</si>
  <si>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</si>
  <si>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</si>
  <si>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</si>
  <si>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</si>
  <si>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</si>
  <si>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</si>
  <si>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</si>
  <si>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</si>
  <si>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</si>
  <si>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</si>
  <si>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</si>
  <si>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</si>
  <si>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</si>
  <si>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</si>
  <si>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</si>
  <si>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</si>
  <si>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</si>
  <si>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</si>
  <si>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</si>
  <si>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</si>
  <si>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</si>
  <si>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</si>
  <si>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</si>
  <si>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</si>
  <si>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</si>
  <si>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</si>
  <si>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</si>
  <si>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</si>
  <si>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</si>
  <si>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</si>
  <si>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</si>
  <si>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</si>
  <si>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</si>
  <si>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</si>
  <si>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</si>
  <si>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</si>
  <si>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</si>
  <si>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</si>
  <si>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</si>
  <si>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</si>
  <si>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</si>
  <si>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</si>
  <si>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</si>
  <si>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</si>
  <si>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</si>
  <si>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</si>
  <si>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</si>
  <si>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</si>
  <si>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</si>
  <si>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</si>
  <si>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</si>
  <si>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</si>
  <si>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</si>
  <si>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</si>
  <si>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</si>
  <si>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</si>
  <si>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</si>
  <si>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</si>
  <si>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</si>
  <si>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</si>
  <si>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</si>
  <si>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</si>
  <si>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</si>
  <si>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</si>
  <si>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</si>
  <si>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</si>
  <si>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</si>
  <si>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</si>
  <si>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</si>
  <si>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</si>
  <si>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</si>
  <si>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</si>
  <si>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</si>
  <si>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</si>
  <si>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</si>
  <si>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</si>
  <si>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</si>
  <si>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</si>
  <si>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</si>
  <si>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</si>
  <si>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</si>
  <si>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</si>
  <si>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</si>
  <si>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</si>
  <si>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</si>
  <si>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</si>
  <si>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</si>
  <si>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</si>
  <si>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</si>
  <si>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</si>
  <si>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</si>
  <si>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</si>
  <si>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</si>
  <si>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</si>
  <si>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</si>
  <si>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</si>
  <si>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</si>
  <si>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</si>
  <si>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</si>
  <si>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</si>
  <si>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</si>
  <si>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</si>
  <si>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</si>
  <si>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</si>
  <si>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</si>
  <si>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</si>
  <si>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</si>
  <si>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</si>
  <si>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</si>
  <si>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</si>
  <si>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</si>
  <si>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</si>
  <si>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</si>
  <si>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</si>
  <si>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</si>
  <si>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</si>
  <si>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</si>
  <si>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</si>
  <si>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</si>
  <si>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</si>
  <si>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</si>
  <si>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</si>
  <si>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</si>
  <si>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</si>
  <si>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</si>
  <si>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</si>
  <si>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</si>
  <si>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</si>
  <si>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</si>
  <si>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</si>
  <si>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</si>
  <si>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</si>
  <si>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</si>
  <si>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</si>
  <si>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</si>
  <si>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</si>
  <si>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</si>
  <si>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</si>
  <si>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</si>
  <si>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</si>
  <si>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</si>
  <si>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</si>
  <si>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</si>
  <si>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</si>
  <si>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</si>
  <si>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</si>
  <si>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</si>
  <si>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</si>
  <si>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</si>
  <si>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</si>
  <si>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</si>
  <si>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</si>
  <si>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</si>
  <si>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</si>
  <si>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</si>
  <si>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</si>
  <si>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</si>
  <si>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</si>
  <si>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</si>
  <si>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</si>
  <si>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</si>
  <si>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</si>
  <si>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</si>
  <si>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</si>
  <si>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</si>
  <si>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</si>
  <si>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</si>
  <si>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</si>
  <si>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</si>
  <si>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</si>
  <si>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</si>
  <si>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</si>
  <si>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</si>
  <si>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</si>
  <si>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</si>
  <si>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</si>
  <si>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</si>
  <si>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</si>
  <si>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</si>
  <si>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</si>
  <si>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</si>
  <si>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</si>
  <si>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</si>
  <si>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</si>
  <si>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</si>
  <si>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</si>
  <si>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</si>
  <si>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</si>
  <si>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</si>
  <si>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</si>
  <si>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</si>
  <si>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</si>
  <si>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</si>
  <si>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</si>
  <si>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</si>
  <si>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</si>
  <si>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</si>
  <si>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</si>
  <si>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</si>
  <si>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</si>
  <si>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</si>
  <si>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</si>
  <si>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</si>
  <si>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</si>
  <si>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</si>
  <si>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</si>
  <si>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</si>
  <si>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</si>
  <si>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</si>
  <si>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</si>
  <si>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</si>
  <si>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</si>
  <si>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</si>
  <si>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</si>
  <si>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</si>
  <si>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</si>
  <si>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</si>
  <si>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</si>
  <si>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</si>
  <si>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</si>
  <si>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</si>
  <si>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</si>
  <si>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</si>
  <si>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</si>
  <si>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</si>
  <si>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</si>
  <si>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</si>
  <si>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</si>
  <si>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</si>
  <si>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</si>
  <si>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</si>
  <si>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</si>
  <si>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</si>
  <si>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</si>
  <si>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</si>
  <si>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</si>
  <si>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</si>
  <si>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</si>
  <si>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</si>
  <si>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</si>
  <si>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</si>
  <si>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</si>
  <si>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</si>
  <si>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</si>
  <si>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</si>
  <si>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</si>
  <si>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</si>
  <si>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</si>
  <si>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</si>
  <si>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</si>
  <si>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</si>
  <si>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</si>
  <si>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</si>
  <si>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</si>
  <si>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</si>
  <si>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</si>
  <si>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</si>
  <si>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</si>
  <si>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</si>
  <si>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</si>
  <si>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</si>
  <si>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</si>
  <si>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</si>
  <si>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</si>
  <si>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</si>
  <si>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</si>
  <si>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</si>
  <si>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</si>
  <si>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</si>
  <si>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</si>
  <si>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</si>
  <si>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</si>
  <si>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</si>
  <si>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</si>
  <si>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</si>
  <si>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</si>
  <si>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</si>
  <si>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</si>
  <si>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</si>
  <si>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</si>
  <si>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</si>
  <si>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</si>
  <si>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</si>
  <si>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</si>
  <si>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</si>
  <si>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</si>
  <si>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</si>
  <si>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</si>
  <si>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</si>
  <si>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</si>
  <si>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</si>
  <si>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</si>
  <si>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</si>
  <si>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</si>
  <si>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</si>
  <si>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</si>
  <si>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</si>
  <si>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</si>
  <si>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</si>
  <si>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</si>
  <si>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</si>
  <si>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</si>
  <si>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</si>
  <si>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</si>
  <si>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</si>
  <si>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</si>
  <si>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</si>
  <si>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</si>
  <si>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</si>
  <si>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</si>
  <si>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</si>
  <si>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</si>
  <si>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</si>
  <si>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</si>
  <si>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</si>
  <si>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</si>
  <si>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</si>
  <si>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</si>
  <si>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</si>
  <si>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</si>
  <si>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</si>
  <si>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</si>
  <si>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</si>
  <si>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</si>
  <si>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</si>
  <si>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</si>
  <si>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</si>
  <si>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</si>
  <si>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</si>
  <si>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</si>
  <si>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</si>
  <si>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</si>
  <si>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</si>
  <si>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</si>
  <si>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</si>
  <si>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</si>
  <si>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</si>
  <si>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</si>
  <si>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</si>
  <si>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</si>
  <si>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</si>
  <si>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</si>
  <si>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</si>
  <si>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</si>
  <si>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</si>
  <si>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</si>
  <si>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</si>
  <si>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</si>
  <si>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</si>
  <si>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</si>
  <si>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</si>
  <si>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</si>
  <si>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</si>
  <si>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</si>
  <si>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</si>
  <si>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</si>
  <si>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</si>
  <si>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</si>
  <si>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</si>
  <si>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</si>
  <si>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</si>
  <si>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</si>
  <si>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</si>
  <si>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</si>
  <si>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</si>
  <si>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</si>
  <si>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</si>
  <si>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</si>
  <si>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</si>
  <si>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</si>
  <si>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</si>
  <si>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</si>
  <si>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</si>
  <si>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</si>
  <si>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</si>
  <si>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</si>
  <si>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</si>
  <si>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</si>
  <si>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</si>
  <si>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</si>
  <si>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</si>
  <si>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</si>
  <si>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</si>
  <si>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</si>
  <si>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</si>
  <si>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</si>
  <si>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</si>
  <si>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</si>
  <si>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</si>
  <si>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</si>
  <si>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</si>
  <si>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</si>
  <si>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</si>
  <si>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</si>
  <si>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</si>
  <si>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</si>
  <si>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</si>
  <si>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</si>
  <si>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</si>
  <si>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</si>
  <si>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</si>
  <si>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</si>
  <si>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</si>
  <si>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</si>
  <si>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</si>
  <si>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</si>
  <si>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</si>
  <si>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</si>
  <si>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</si>
  <si>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</si>
  <si>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</si>
  <si>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</si>
  <si>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</si>
  <si>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</si>
  <si>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</si>
  <si>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</si>
  <si>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</si>
  <si>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</si>
  <si>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</si>
  <si>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</si>
  <si>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</si>
  <si>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</si>
  <si>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</si>
  <si>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</si>
  <si>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</si>
  <si>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</si>
  <si>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</si>
  <si>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</si>
  <si>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</si>
  <si>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</si>
  <si>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</si>
  <si>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</si>
  <si>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</si>
  <si>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</si>
  <si>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</si>
  <si>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</si>
  <si>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</si>
  <si>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</si>
  <si>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</si>
  <si>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</si>
  <si>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</si>
  <si>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</si>
  <si>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</si>
  <si>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</si>
  <si>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</si>
  <si>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</si>
  <si>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</si>
  <si>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</si>
  <si>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</si>
  <si>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</si>
  <si>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</si>
  <si>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</si>
  <si>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</si>
  <si>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</si>
  <si>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</si>
  <si>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</si>
  <si>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</si>
  <si>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</si>
  <si>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</si>
  <si>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</si>
  <si>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</si>
  <si>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</si>
  <si>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</si>
  <si>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</si>
  <si>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</si>
  <si>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</si>
  <si>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</si>
  <si>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</si>
  <si>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</si>
  <si>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</si>
  <si>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</si>
  <si>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</si>
  <si>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</si>
  <si>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</si>
  <si>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</si>
  <si>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</si>
  <si>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</si>
  <si>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</si>
  <si>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</si>
  <si>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</si>
  <si>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</si>
  <si>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</si>
  <si>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</si>
  <si>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</si>
  <si>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</si>
  <si>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</si>
  <si>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</si>
  <si>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</si>
  <si>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</si>
  <si>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</si>
  <si>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</si>
  <si>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</si>
  <si>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</si>
  <si>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</si>
  <si>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</si>
  <si>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</si>
  <si>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</si>
  <si>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</si>
  <si>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</si>
  <si>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</si>
  <si>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</si>
  <si>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</si>
  <si>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</si>
  <si>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</si>
  <si>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</si>
  <si>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</si>
  <si>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</si>
  <si>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</si>
  <si>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</si>
  <si>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</si>
  <si>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</si>
  <si>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</si>
  <si>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</si>
  <si>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</si>
  <si>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</si>
  <si>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</si>
  <si>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</si>
  <si>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</si>
  <si>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</si>
  <si>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</si>
  <si>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</si>
  <si>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</si>
  <si>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</si>
  <si>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</si>
  <si>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</si>
  <si>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</si>
  <si>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</si>
  <si>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</si>
  <si>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</si>
  <si>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</si>
  <si>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</si>
  <si>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</si>
  <si>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</si>
  <si>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</si>
  <si>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</si>
  <si>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</si>
  <si>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</si>
  <si>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</si>
  <si>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</si>
  <si>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</si>
  <si>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</si>
  <si>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</si>
  <si>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</si>
  <si>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</si>
  <si>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</si>
  <si>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</si>
  <si>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</si>
  <si>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</si>
  <si>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</si>
  <si>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</si>
  <si>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</si>
  <si>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</si>
  <si>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</si>
  <si>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</si>
  <si>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</si>
  <si>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</si>
  <si>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</si>
  <si>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</si>
  <si>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</si>
  <si>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</si>
  <si>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</si>
  <si>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</si>
  <si>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</si>
  <si>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</si>
  <si>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</si>
  <si>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</si>
  <si>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</si>
  <si>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</si>
  <si>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</si>
  <si>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</si>
  <si>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</si>
  <si>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</si>
  <si>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</si>
  <si>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</si>
  <si>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</si>
  <si>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</si>
  <si>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</si>
  <si>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</si>
  <si>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</si>
  <si>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</si>
  <si>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</si>
  <si>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</si>
  <si>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</si>
  <si>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</si>
  <si>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</si>
  <si>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</si>
  <si>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</si>
  <si>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</si>
  <si>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</si>
  <si>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</si>
  <si>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</si>
  <si>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</si>
  <si>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</si>
  <si>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</si>
  <si>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</si>
  <si>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</si>
  <si>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</si>
  <si>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</si>
  <si>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</si>
  <si>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</si>
  <si>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</si>
  <si>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</si>
  <si>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</si>
  <si>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</si>
  <si>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</si>
  <si>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</si>
  <si>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</si>
  <si>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</si>
  <si>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</si>
  <si>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</si>
  <si>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</si>
  <si>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</si>
  <si>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</si>
  <si>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</si>
  <si>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</si>
  <si>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</si>
  <si>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</si>
  <si>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</si>
  <si>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</si>
  <si>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</si>
  <si>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</si>
  <si>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</si>
  <si>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</si>
  <si>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</si>
  <si>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</si>
  <si>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</si>
  <si>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</si>
  <si>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</si>
  <si>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</si>
  <si>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</si>
  <si>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</si>
  <si>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</si>
  <si>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</si>
  <si>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</si>
  <si>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</si>
  <si>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</si>
  <si>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</si>
  <si>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</si>
  <si>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</si>
  <si>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</si>
  <si>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</si>
  <si>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</si>
  <si>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</si>
  <si>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</si>
  <si>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</si>
  <si>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</si>
  <si>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</si>
  <si>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</si>
  <si>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</si>
  <si>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</si>
  <si>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</si>
  <si>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</si>
  <si>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</si>
  <si>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</si>
  <si>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</si>
  <si>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</si>
  <si>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</si>
  <si>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</si>
  <si>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</si>
  <si>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</si>
  <si>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</si>
  <si>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</si>
  <si>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</si>
  <si>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</si>
  <si>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</si>
  <si>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</si>
  <si>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</si>
  <si>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</si>
  <si>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</si>
  <si>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</si>
  <si>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</si>
  <si>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</si>
  <si>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</si>
  <si>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</si>
  <si>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</si>
  <si>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</si>
  <si>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</si>
  <si>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</si>
  <si>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</si>
  <si>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</si>
  <si>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</si>
  <si>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</si>
  <si>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</si>
  <si>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</si>
  <si>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</si>
  <si>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</si>
  <si>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</si>
  <si>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</si>
  <si>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</si>
  <si>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</si>
  <si>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</si>
  <si>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</si>
  <si>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</si>
  <si>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</si>
  <si>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</si>
  <si>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</si>
  <si>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</si>
  <si>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</si>
  <si>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</si>
  <si>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</si>
  <si>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</si>
  <si>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</si>
  <si>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</si>
  <si>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</si>
  <si>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</si>
  <si>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</si>
  <si>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</si>
  <si>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</si>
  <si>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</si>
  <si>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</si>
  <si>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</si>
  <si>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</si>
  <si>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</si>
  <si>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</si>
  <si>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</si>
  <si>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</si>
  <si>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</si>
  <si>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</si>
  <si>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</si>
  <si>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</si>
  <si>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</si>
  <si>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</si>
  <si>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</si>
  <si>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</si>
  <si>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</si>
  <si>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</si>
  <si>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</si>
  <si>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</si>
  <si>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</si>
  <si>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</si>
  <si>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</si>
  <si>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</si>
  <si>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</si>
  <si>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</si>
  <si>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</si>
  <si>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</si>
  <si>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</si>
  <si>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</si>
  <si>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</si>
  <si>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</si>
  <si>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</si>
  <si>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</si>
  <si>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</si>
  <si>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</si>
  <si>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</si>
  <si>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</si>
  <si>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</si>
  <si>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</si>
  <si>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</si>
  <si>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</si>
  <si>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</si>
  <si>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</si>
  <si>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</si>
  <si>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</si>
  <si>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</si>
  <si>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</si>
  <si>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</si>
  <si>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</si>
  <si>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</si>
  <si>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</si>
  <si>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</si>
  <si>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</si>
  <si>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</si>
  <si>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</si>
  <si>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</si>
  <si>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</si>
  <si>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</si>
  <si>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</si>
  <si>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</si>
  <si>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</si>
  <si>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</si>
  <si>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</si>
  <si>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</si>
  <si>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</si>
  <si>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</si>
  <si>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</si>
  <si>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</si>
  <si>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</si>
  <si>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</si>
  <si>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</si>
  <si>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</si>
  <si>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</si>
  <si>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</si>
  <si>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</si>
  <si>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</si>
  <si>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</si>
  <si>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</si>
  <si>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</si>
  <si>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</si>
  <si>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</si>
  <si>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</si>
  <si>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</si>
  <si>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</si>
  <si>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</si>
  <si>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</si>
  <si>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</si>
  <si>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</si>
  <si>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</si>
  <si>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</si>
  <si>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</si>
  <si>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</si>
  <si>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</si>
  <si>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</si>
  <si>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</si>
  <si>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</si>
  <si>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</si>
  <si>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</si>
  <si>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</si>
  <si>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</si>
  <si>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</si>
  <si>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</si>
  <si>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</si>
  <si>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</si>
  <si>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</si>
  <si>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</si>
  <si>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</si>
  <si>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</si>
  <si>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</si>
  <si>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</si>
  <si>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</si>
  <si>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</si>
  <si>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</si>
  <si>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</si>
  <si>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</si>
  <si>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</si>
  <si>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</si>
  <si>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</si>
  <si>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</si>
  <si>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</si>
  <si>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</si>
  <si>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</si>
  <si>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</si>
  <si>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</si>
  <si>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</si>
  <si>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</si>
  <si>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</si>
  <si>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</si>
  <si>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</si>
  <si>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</si>
  <si>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</si>
  <si>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</si>
  <si>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</si>
  <si>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</si>
  <si>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</si>
  <si>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</si>
  <si>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</si>
  <si>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</si>
  <si>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</si>
  <si>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</si>
  <si>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</si>
  <si>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</si>
  <si>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</si>
  <si>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</si>
  <si>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</si>
  <si>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</si>
  <si>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</si>
  <si>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</si>
  <si>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</si>
  <si>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</si>
  <si>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</si>
  <si>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</si>
  <si>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</si>
  <si>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</si>
  <si>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</si>
  <si>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</si>
  <si>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</si>
  <si>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</si>
  <si>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</si>
  <si>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</si>
  <si>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</si>
  <si>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</si>
  <si>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</si>
  <si>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</si>
  <si>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</si>
  <si>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</si>
  <si>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</si>
  <si>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</si>
  <si>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</si>
  <si>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</si>
  <si>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</si>
  <si>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</si>
  <si>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</si>
  <si>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</si>
  <si>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</si>
  <si>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</si>
  <si>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</si>
  <si>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</si>
  <si>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</si>
  <si>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</si>
  <si>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</si>
  <si>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</si>
  <si>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</si>
  <si>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</si>
  <si>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</si>
  <si>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</si>
  <si>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</si>
  <si>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</si>
  <si>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</si>
  <si>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</si>
  <si>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</si>
  <si>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</si>
  <si>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</si>
  <si>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</si>
  <si>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</si>
  <si>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</si>
  <si>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</si>
  <si>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</si>
  <si>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</si>
  <si>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</si>
  <si>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</si>
  <si>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</si>
  <si>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</si>
  <si>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</si>
  <si>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</si>
  <si>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</si>
  <si>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</si>
  <si>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</si>
  <si>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</si>
  <si>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</si>
  <si>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</si>
  <si>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</si>
  <si>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</si>
  <si>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</si>
  <si>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</si>
  <si>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</si>
  <si>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</si>
  <si>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</si>
  <si>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</si>
  <si>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</si>
  <si>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</si>
  <si>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</si>
  <si>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</si>
  <si>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</si>
  <si>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</si>
  <si>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</si>
  <si>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</si>
  <si>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</si>
  <si>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</si>
  <si>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</si>
  <si>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</si>
  <si>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</si>
  <si>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</si>
  <si>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</si>
  <si>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</si>
  <si>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</si>
  <si>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</si>
  <si>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</si>
  <si>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</si>
  <si>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</si>
  <si>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</si>
  <si>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</si>
  <si>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</si>
  <si>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</si>
  <si>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</si>
  <si>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</si>
  <si>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</si>
  <si>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</si>
  <si>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</si>
  <si>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</si>
  <si>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</si>
  <si>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</si>
  <si>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</si>
  <si>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</si>
  <si>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</si>
  <si>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</si>
  <si>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</si>
  <si>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</si>
  <si>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</si>
  <si>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</si>
  <si>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</si>
  <si>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</si>
  <si>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</si>
  <si>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</si>
  <si>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</si>
  <si>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</si>
  <si>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</si>
  <si>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</si>
  <si>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</si>
  <si>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</si>
  <si>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</si>
  <si>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</si>
  <si>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</si>
  <si>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</si>
  <si>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</si>
  <si>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</si>
  <si>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</si>
  <si>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</si>
  <si>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</si>
  <si>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</si>
  <si>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</si>
  <si>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</si>
  <si>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</si>
  <si>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</si>
  <si>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</si>
  <si>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</si>
  <si>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</si>
  <si>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</si>
  <si>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</si>
  <si>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</si>
  <si>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</si>
  <si>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</si>
  <si>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</si>
  <si>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</si>
  <si>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</si>
  <si>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</si>
  <si>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</si>
  <si>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</si>
  <si>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</si>
  <si>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</si>
  <si>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</si>
  <si>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</si>
  <si>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</si>
  <si>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</si>
  <si>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</si>
  <si>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</si>
  <si>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</si>
  <si>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</si>
  <si>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</si>
  <si>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</si>
  <si>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</si>
  <si>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</si>
  <si>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</si>
  <si>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</si>
  <si>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</si>
  <si>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</si>
  <si>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</si>
  <si>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</si>
  <si>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</si>
  <si>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</si>
  <si>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</si>
  <si>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</si>
  <si>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</si>
  <si>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</si>
  <si>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</si>
  <si>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</si>
  <si>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</si>
  <si>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</si>
  <si>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</si>
  <si>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</si>
  <si>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</si>
  <si>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</si>
  <si>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</si>
  <si>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</si>
  <si>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</si>
  <si>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</si>
  <si>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</si>
  <si>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</si>
  <si>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</si>
  <si>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</si>
  <si>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</si>
  <si>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</si>
  <si>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</si>
  <si>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</si>
  <si>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</si>
  <si>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</si>
  <si>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</si>
  <si>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</si>
  <si>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</si>
  <si>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</si>
  <si>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</si>
  <si>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</si>
  <si>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</si>
  <si>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</si>
  <si>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</si>
  <si>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</si>
  <si>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</si>
  <si>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</si>
  <si>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</si>
  <si>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</si>
  <si>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</si>
  <si>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</si>
  <si>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</si>
  <si>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</si>
  <si>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</si>
  <si>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</si>
  <si>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</si>
  <si>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</si>
  <si>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</si>
  <si>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</si>
  <si>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</si>
  <si>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</si>
  <si>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</si>
  <si>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</si>
  <si>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</si>
  <si>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</si>
  <si>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</si>
  <si>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</si>
  <si>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</si>
  <si>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</si>
  <si>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</si>
  <si>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</si>
  <si>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</si>
  <si>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</si>
  <si>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</si>
  <si>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</si>
  <si>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</si>
  <si>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</si>
  <si>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</si>
  <si>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</si>
  <si>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</si>
  <si>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</si>
  <si>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</si>
  <si>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</si>
  <si>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</si>
  <si>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</si>
  <si>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</si>
  <si>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</si>
  <si>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</si>
  <si>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</si>
  <si>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</si>
  <si>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</si>
  <si>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</si>
  <si>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</si>
  <si>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</si>
  <si>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</si>
  <si>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</si>
  <si>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</si>
  <si>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</si>
  <si>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</si>
  <si>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</si>
  <si>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</si>
  <si>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</si>
  <si>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</si>
  <si>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</si>
  <si>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</si>
  <si>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</si>
  <si>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</si>
  <si>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</si>
  <si>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</si>
  <si>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</si>
  <si>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</si>
  <si>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</si>
  <si>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</si>
  <si>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</si>
  <si>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</si>
  <si>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</si>
  <si>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</si>
  <si>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</si>
  <si>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</si>
  <si>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</si>
  <si>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</si>
  <si>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</si>
  <si>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</si>
  <si>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</si>
  <si>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</si>
  <si>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</si>
  <si>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</si>
  <si>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</si>
  <si>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</si>
  <si>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</si>
  <si>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</si>
  <si>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</si>
  <si>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</si>
  <si>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</si>
  <si>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</si>
  <si>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</si>
  <si>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</si>
  <si>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</si>
  <si>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</si>
  <si>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</si>
  <si>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</si>
  <si>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</si>
  <si>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</si>
  <si>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</si>
  <si>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</si>
  <si>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</si>
  <si>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</si>
  <si>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</si>
  <si>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</si>
  <si>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</si>
  <si>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</si>
  <si>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</si>
  <si>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</si>
  <si>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</si>
  <si>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</si>
  <si>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</si>
  <si>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</si>
  <si>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</si>
  <si>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</si>
  <si>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</si>
  <si>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</si>
  <si>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</si>
  <si>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</si>
  <si>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</si>
  <si>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</si>
  <si>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</si>
  <si>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</si>
  <si>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</si>
  <si>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</si>
  <si>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</si>
  <si>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</si>
  <si>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</si>
  <si>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</si>
  <si>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</si>
  <si>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</si>
  <si>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</si>
  <si>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</si>
  <si>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</si>
  <si>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</si>
  <si>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</si>
  <si>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</si>
  <si>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</si>
  <si>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</si>
  <si>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</si>
  <si>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</si>
  <si>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</si>
  <si>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</si>
  <si>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</si>
  <si>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</si>
  <si>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</si>
  <si>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</si>
  <si>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</si>
  <si>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</si>
  <si>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</si>
  <si>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</si>
  <si>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</si>
  <si>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</si>
  <si>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</si>
  <si>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</si>
  <si>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</si>
  <si>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</si>
  <si>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</si>
  <si>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</si>
  <si>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</si>
  <si>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</si>
  <si>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</si>
  <si>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</si>
  <si>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</si>
  <si>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</si>
  <si>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</si>
  <si>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</si>
  <si>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</si>
  <si>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</si>
  <si>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</si>
  <si>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</si>
  <si>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</si>
  <si>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</si>
  <si>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</si>
  <si>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</si>
  <si>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</si>
  <si>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</si>
  <si>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</si>
  <si>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</si>
  <si>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</si>
  <si>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</si>
  <si>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</si>
  <si>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</si>
  <si>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</si>
  <si>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</si>
  <si>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</si>
  <si>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</si>
  <si>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</si>
  <si>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</si>
  <si>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</si>
  <si>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</si>
  <si>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</si>
  <si>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</si>
  <si>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</si>
  <si>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</si>
  <si>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</si>
  <si>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</si>
  <si>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</si>
  <si>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</si>
  <si>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</si>
  <si>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</si>
  <si>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</si>
  <si>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</si>
  <si>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</si>
  <si>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</si>
  <si>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</si>
  <si>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</si>
  <si>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</si>
  <si>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</si>
  <si>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</si>
  <si>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</si>
  <si>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</si>
  <si>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</si>
  <si>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</si>
  <si>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</si>
  <si>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</si>
  <si>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</si>
  <si>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</si>
  <si>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</si>
  <si>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</si>
  <si>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</si>
  <si>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</si>
  <si>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</si>
  <si>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</si>
  <si>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</si>
  <si>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</si>
  <si>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</si>
  <si>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</si>
  <si>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</si>
  <si>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</si>
  <si>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</si>
  <si>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</si>
  <si>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</si>
  <si>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</si>
  <si>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</si>
  <si>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</si>
  <si>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</si>
  <si>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</si>
  <si>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</si>
  <si>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</si>
  <si>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</si>
  <si>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</si>
  <si>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</si>
  <si>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</si>
  <si>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</si>
  <si>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</si>
  <si>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</si>
  <si>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</si>
  <si>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</si>
  <si>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</si>
  <si>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</si>
  <si>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</si>
  <si>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</si>
  <si>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</si>
  <si>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</si>
  <si>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</si>
  <si>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</si>
  <si>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</si>
  <si>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</si>
  <si>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</si>
  <si>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</si>
  <si>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</si>
  <si>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</si>
  <si>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</si>
  <si>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</si>
  <si>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</si>
  <si>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</si>
  <si>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</si>
  <si>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</si>
  <si>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</si>
  <si>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</si>
  <si>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</si>
  <si>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</si>
  <si>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</si>
  <si>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</si>
  <si>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</si>
  <si>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</si>
  <si>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</si>
  <si>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</si>
  <si>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</si>
  <si>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</si>
  <si>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</si>
  <si>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</si>
  <si>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</si>
  <si>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</si>
  <si>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</si>
  <si>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</si>
  <si>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</si>
  <si>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</si>
  <si>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</si>
  <si>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</si>
  <si>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</si>
  <si>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</si>
  <si>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</si>
  <si>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</si>
  <si>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</si>
  <si>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</si>
  <si>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</si>
  <si>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</si>
  <si>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</si>
  <si>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</si>
  <si>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</si>
  <si>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</si>
  <si>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</si>
  <si>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</si>
  <si>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</si>
  <si>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</si>
  <si>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</si>
  <si>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</si>
  <si>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</si>
  <si>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</si>
  <si>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</si>
  <si>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</si>
  <si>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</si>
  <si>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</si>
  <si>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</si>
  <si>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</si>
  <si>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</si>
  <si>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</si>
  <si>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</si>
  <si>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</si>
  <si>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</si>
  <si>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</si>
  <si>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</si>
  <si>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</si>
  <si>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</si>
  <si>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</si>
  <si>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</si>
  <si>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</si>
  <si>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</si>
  <si>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</si>
  <si>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</si>
  <si>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</si>
  <si>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</si>
  <si>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</si>
  <si>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</si>
  <si>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</si>
  <si>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</si>
  <si>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</si>
  <si>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</si>
  <si>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</si>
  <si>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</si>
  <si>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</si>
  <si>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</si>
  <si>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</si>
  <si>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</si>
  <si>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</si>
  <si>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</si>
  <si>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</si>
  <si>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</si>
  <si>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</si>
  <si>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</si>
  <si>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</si>
  <si>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</si>
  <si>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</si>
  <si>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</si>
  <si>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</si>
  <si>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</si>
  <si>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</si>
  <si>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</si>
  <si>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</si>
  <si>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</si>
  <si>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</si>
  <si>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</si>
  <si>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</si>
  <si>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</si>
  <si>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</si>
  <si>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</si>
  <si>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</si>
  <si>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</si>
  <si>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</si>
  <si>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</si>
  <si>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</si>
  <si>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</si>
  <si>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</si>
  <si>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</si>
  <si>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</si>
  <si>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</si>
  <si>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</si>
  <si>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</si>
  <si>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</si>
  <si>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</si>
  <si>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</si>
  <si>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</si>
  <si>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</si>
  <si>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</si>
  <si>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</si>
  <si>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</si>
  <si>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</si>
  <si>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</si>
  <si>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</si>
  <si>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</si>
  <si>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</si>
  <si>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</si>
  <si>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</si>
  <si>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</si>
  <si>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</si>
  <si>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</si>
  <si>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</si>
  <si>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</si>
  <si>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</si>
  <si>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</si>
  <si>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</si>
  <si>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</si>
  <si>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</si>
  <si>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</si>
  <si>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</si>
  <si>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</si>
  <si>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</si>
  <si>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</si>
  <si>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</si>
  <si>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</si>
  <si>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</si>
  <si>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</si>
  <si>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</si>
  <si>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</si>
  <si>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</si>
  <si>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</si>
  <si>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</si>
  <si>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</si>
  <si>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</si>
  <si>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</si>
  <si>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</si>
  <si>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</si>
  <si>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</si>
  <si>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</si>
  <si>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</si>
  <si>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</si>
  <si>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</si>
  <si>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</si>
  <si>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</si>
  <si>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</si>
  <si>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</si>
  <si>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</si>
  <si>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</si>
  <si>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</si>
  <si>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</si>
  <si>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</si>
  <si>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</si>
  <si>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</si>
  <si>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</si>
  <si>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</si>
  <si>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</si>
  <si>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</si>
  <si>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</si>
  <si>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</si>
  <si>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</si>
  <si>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</si>
  <si>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</si>
  <si>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</si>
  <si>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</si>
  <si>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</si>
  <si>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</si>
  <si>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</si>
  <si>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</si>
  <si>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</si>
  <si>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</si>
  <si>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</si>
  <si>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</si>
  <si>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</si>
  <si>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</si>
  <si>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</si>
  <si>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</si>
  <si>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</si>
  <si>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</si>
  <si>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</si>
  <si>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</si>
  <si>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</si>
  <si>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</si>
  <si>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</si>
  <si>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</si>
  <si>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</si>
  <si>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</si>
  <si>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</si>
  <si>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</si>
  <si>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</si>
  <si>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</si>
  <si>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</si>
  <si>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</si>
  <si>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</si>
  <si>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</si>
  <si>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</si>
  <si>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</si>
  <si>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</si>
  <si>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</si>
  <si>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</si>
  <si>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</si>
  <si>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</si>
  <si>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</si>
  <si>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</si>
  <si>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</si>
  <si>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</si>
  <si>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</si>
  <si>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</si>
  <si>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</si>
  <si>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</si>
  <si>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</si>
  <si>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</si>
  <si>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</si>
  <si>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</si>
  <si>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</si>
  <si>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</si>
  <si>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</si>
  <si>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</si>
  <si>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</si>
  <si>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</si>
  <si>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</si>
  <si>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</si>
  <si>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</si>
  <si>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</si>
  <si>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</si>
  <si>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</si>
  <si>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</si>
  <si>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</si>
  <si>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</si>
  <si>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</si>
  <si>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</si>
  <si>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</si>
  <si>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</si>
  <si>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</si>
  <si>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</si>
  <si>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</si>
  <si>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</si>
  <si>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</si>
  <si>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</si>
  <si>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</si>
  <si>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</si>
  <si>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</si>
  <si>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</si>
  <si>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</si>
  <si>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</si>
  <si>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</si>
  <si>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</si>
  <si>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</si>
  <si>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</si>
  <si>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</si>
  <si>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</si>
  <si>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</si>
  <si>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</si>
  <si>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</si>
  <si>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</si>
  <si>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</si>
  <si>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</si>
  <si>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</si>
  <si>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</si>
  <si>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</si>
  <si>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</si>
  <si>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</si>
  <si>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</si>
  <si>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</si>
  <si>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</si>
  <si>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</si>
  <si>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</si>
  <si>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</si>
  <si>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</si>
  <si>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</si>
  <si>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</si>
  <si>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</si>
  <si>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</si>
  <si>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</si>
  <si>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</si>
  <si>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</si>
  <si>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</si>
  <si>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</si>
  <si>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</si>
  <si>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</si>
  <si>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</si>
  <si>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</si>
  <si>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</si>
  <si>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</si>
  <si>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</si>
  <si>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</si>
  <si>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</si>
  <si>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</si>
  <si>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</si>
  <si>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</si>
  <si>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</si>
  <si>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</si>
  <si>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</si>
  <si>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</si>
  <si>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</si>
  <si>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</si>
  <si>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</si>
  <si>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</si>
  <si>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</si>
  <si>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</si>
  <si>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</si>
  <si>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</si>
  <si>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</si>
  <si>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</si>
  <si>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</si>
  <si>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</si>
  <si>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</si>
  <si>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</si>
  <si>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</si>
  <si>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</si>
  <si>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</si>
  <si>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</si>
  <si>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</si>
  <si>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</si>
  <si>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</si>
  <si>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</si>
  <si>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</si>
  <si>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</si>
  <si>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</si>
  <si>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</si>
  <si>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</si>
  <si>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</si>
  <si>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</si>
  <si>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</si>
  <si>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</si>
  <si>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</si>
  <si>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</si>
  <si>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</si>
  <si>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</si>
  <si>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</si>
  <si>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</si>
  <si>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</si>
  <si>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</si>
  <si>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</si>
  <si>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</si>
  <si>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</si>
  <si>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</si>
  <si>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</si>
  <si>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</si>
  <si>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</si>
  <si>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</si>
  <si>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</si>
  <si>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</si>
  <si>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</si>
  <si>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</si>
  <si>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</si>
  <si>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</si>
  <si>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</si>
  <si>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</si>
  <si>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</si>
  <si>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</si>
  <si>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</si>
  <si>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</si>
  <si>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</si>
  <si>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</si>
  <si>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</si>
  <si>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</si>
  <si>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</si>
  <si>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</si>
  <si>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</si>
  <si>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</si>
  <si>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</si>
  <si>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</si>
  <si>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</si>
  <si>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</si>
  <si>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</si>
  <si>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</si>
  <si>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</si>
  <si>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</si>
  <si>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</si>
  <si>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</si>
  <si>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</si>
  <si>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</si>
  <si>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</si>
  <si>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</si>
  <si>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</si>
  <si>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</si>
  <si>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</si>
  <si>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</si>
  <si>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</si>
  <si>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</si>
  <si>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</si>
  <si>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</si>
  <si>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</si>
  <si>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</si>
  <si>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</si>
  <si>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</si>
  <si>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</si>
  <si>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</si>
  <si>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</si>
  <si>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</si>
  <si>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</si>
  <si>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</si>
  <si>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</si>
  <si>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</si>
  <si>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</si>
  <si>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</si>
  <si>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</si>
  <si>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</si>
  <si>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</si>
  <si>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</si>
  <si>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</si>
  <si>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</si>
  <si>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</si>
  <si>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</si>
  <si>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</si>
  <si>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</si>
  <si>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</si>
  <si>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</si>
  <si>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</si>
  <si>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</si>
  <si>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</si>
  <si>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</si>
  <si>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</si>
  <si>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</si>
  <si>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</si>
  <si>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</si>
  <si>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</si>
  <si>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</si>
  <si>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</si>
  <si>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</si>
  <si>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</si>
  <si>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</si>
  <si>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</si>
  <si>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</si>
  <si>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</si>
  <si>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</si>
  <si>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</si>
  <si>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</si>
  <si>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</si>
  <si>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</si>
  <si>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</si>
  <si>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</si>
  <si>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</si>
  <si>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</si>
  <si>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</si>
  <si>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</si>
  <si>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</si>
  <si>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</si>
  <si>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</si>
  <si>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</si>
  <si>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</si>
  <si>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</si>
  <si>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</si>
  <si>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</si>
  <si>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</si>
  <si>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</si>
  <si>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</si>
  <si>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</si>
  <si>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</si>
  <si>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</si>
  <si>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</si>
  <si>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</si>
  <si>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</si>
  <si>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</si>
  <si>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</si>
  <si>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</si>
  <si>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</si>
  <si>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</si>
  <si>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</si>
  <si>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</si>
  <si>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</si>
  <si>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</si>
  <si>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</si>
  <si>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</si>
  <si>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</si>
  <si>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</si>
  <si>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</si>
  <si>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</si>
  <si>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</si>
  <si>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</si>
  <si>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</si>
  <si>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</si>
  <si>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</si>
  <si>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</si>
  <si>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</si>
  <si>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</si>
  <si>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</si>
  <si>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</si>
  <si>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</si>
  <si>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</si>
  <si>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</si>
  <si>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</si>
  <si>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</si>
  <si>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</si>
  <si>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</si>
  <si>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</si>
  <si>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</si>
  <si>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</si>
  <si>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</si>
  <si>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</si>
  <si>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</si>
  <si>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</si>
  <si>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</si>
  <si>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</si>
  <si>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</si>
  <si>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</si>
  <si>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</si>
  <si>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</si>
  <si>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</si>
  <si>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</si>
  <si>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</si>
  <si>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</si>
  <si>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</si>
  <si>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</si>
  <si>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</si>
  <si>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</si>
  <si>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</si>
  <si>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</si>
  <si>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</si>
  <si>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</si>
  <si>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</si>
  <si>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</si>
  <si>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</si>
  <si>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</si>
  <si>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</si>
  <si>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</si>
  <si>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</si>
  <si>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</si>
  <si>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</si>
  <si>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</si>
  <si>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</si>
  <si>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</si>
  <si>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</si>
  <si>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</si>
  <si>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</si>
  <si>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</si>
  <si>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</si>
  <si>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</si>
  <si>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</si>
  <si>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</si>
  <si>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</si>
  <si>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</si>
  <si>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</si>
  <si>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</si>
  <si>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</si>
  <si>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</si>
  <si>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</si>
  <si>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</si>
  <si>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</si>
  <si>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</si>
  <si>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</si>
  <si>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</si>
  <si>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</si>
  <si>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</si>
  <si>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</si>
  <si>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</si>
  <si>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</si>
  <si>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</si>
  <si>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</si>
  <si>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</si>
  <si>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</si>
  <si>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</si>
  <si>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</si>
  <si>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</si>
  <si>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</si>
  <si>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</si>
  <si>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</si>
  <si>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</si>
  <si>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</si>
  <si>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</si>
  <si>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</si>
  <si>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</si>
  <si>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</si>
  <si>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</si>
  <si>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</si>
  <si>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</si>
  <si>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</si>
  <si>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</si>
  <si>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</si>
  <si>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</si>
  <si>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</si>
  <si>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</si>
  <si>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</si>
  <si>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</si>
  <si>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</si>
  <si>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</si>
  <si>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</si>
  <si>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</si>
  <si>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</si>
  <si>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</si>
  <si>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</si>
  <si>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</si>
  <si>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</si>
  <si>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</si>
  <si>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</si>
  <si>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</si>
  <si>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</si>
  <si>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</si>
  <si>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</si>
  <si>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</si>
  <si>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</si>
  <si>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</si>
  <si>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</si>
  <si>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</si>
  <si>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</si>
  <si>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</si>
  <si>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</si>
  <si>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</si>
  <si>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</si>
  <si>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</si>
  <si>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</si>
  <si>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</si>
  <si>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</si>
  <si>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</si>
  <si>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</si>
  <si>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</si>
  <si>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</si>
  <si>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</si>
  <si>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</si>
  <si>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</si>
  <si>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</si>
  <si>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</si>
  <si>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</si>
  <si>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</si>
  <si>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</si>
  <si>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</si>
  <si>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</si>
  <si>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</si>
  <si>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</si>
  <si>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</si>
  <si>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</si>
  <si>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</si>
  <si>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</si>
  <si>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</si>
  <si>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</si>
  <si>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</si>
  <si>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</si>
  <si>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</si>
  <si>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</si>
  <si>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</si>
  <si>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</si>
  <si>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</si>
  <si>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</si>
  <si>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</si>
  <si>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</si>
  <si>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</si>
  <si>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</si>
  <si>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</si>
  <si>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</si>
  <si>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</si>
  <si>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</si>
  <si>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</si>
  <si>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</si>
  <si>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</si>
  <si>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</si>
  <si>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</si>
  <si>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</si>
  <si>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</si>
  <si>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</si>
  <si>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</si>
  <si>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</si>
  <si>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</si>
  <si>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</si>
  <si>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</si>
  <si>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</si>
  <si>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</si>
  <si>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</si>
  <si>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</si>
  <si>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</si>
  <si>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</si>
  <si>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</si>
  <si>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</si>
  <si>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</si>
  <si>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</si>
  <si>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</si>
  <si>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</si>
  <si>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</si>
  <si>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</si>
  <si>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</si>
  <si>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</si>
  <si>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</si>
  <si>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</si>
  <si>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</si>
  <si>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</si>
  <si>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</si>
  <si>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</si>
  <si>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</si>
  <si>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</si>
  <si>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</si>
  <si>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</si>
  <si>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</si>
  <si>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</si>
  <si>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</si>
  <si>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</si>
  <si>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</si>
  <si>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</si>
  <si>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</si>
  <si>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</si>
  <si>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</si>
  <si>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</si>
  <si>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</si>
  <si>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</si>
  <si>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</si>
  <si>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</si>
  <si>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</si>
  <si>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</si>
  <si>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</si>
  <si>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</si>
  <si>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</si>
  <si>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</si>
  <si>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</si>
  <si>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</si>
  <si>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</si>
  <si>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</si>
  <si>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</si>
  <si>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</si>
  <si>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</si>
  <si>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</si>
  <si>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</si>
  <si>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</si>
  <si>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</si>
  <si>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</si>
  <si>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</si>
  <si>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</si>
  <si>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</si>
  <si>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</si>
  <si>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</si>
  <si>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</si>
  <si>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</si>
  <si>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</si>
  <si>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</si>
  <si>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</si>
  <si>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</si>
  <si>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</si>
  <si>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</si>
  <si>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</si>
  <si>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</si>
  <si>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</si>
  <si>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</si>
  <si>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</si>
  <si>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</si>
  <si>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</si>
  <si>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</si>
  <si>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</si>
  <si>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</si>
  <si>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</si>
  <si>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</si>
  <si>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</si>
  <si>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</si>
  <si>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</si>
  <si>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</si>
  <si>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</si>
  <si>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</si>
  <si>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</si>
  <si>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</si>
  <si>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</si>
  <si>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</si>
  <si>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</si>
  <si>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</si>
  <si>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</si>
  <si>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</si>
  <si>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</si>
  <si>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</si>
  <si>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</si>
  <si>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</si>
  <si>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</si>
  <si>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</si>
  <si>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</si>
  <si>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</si>
  <si>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</si>
  <si>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</si>
  <si>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</si>
  <si>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</si>
  <si>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</si>
  <si>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</si>
  <si>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</si>
  <si>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</si>
  <si>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</si>
  <si>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</si>
  <si>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</si>
  <si>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</si>
  <si>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</si>
  <si>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</si>
  <si>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</si>
  <si>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</si>
  <si>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</si>
  <si>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</si>
  <si>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</si>
  <si>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</si>
  <si>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</si>
  <si>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</si>
  <si>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</si>
  <si>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</si>
  <si>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</si>
  <si>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</si>
  <si>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</si>
  <si>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</si>
  <si>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</si>
  <si>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</si>
  <si>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</si>
  <si>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</si>
  <si>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</si>
  <si>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</si>
  <si>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</si>
  <si>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</si>
  <si>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</si>
  <si>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</si>
  <si>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</si>
  <si>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</si>
  <si>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</si>
  <si>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</si>
  <si>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</si>
  <si>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</si>
  <si>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</si>
  <si>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</si>
  <si>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</si>
  <si>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</si>
  <si>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</si>
  <si>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</si>
  <si>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</si>
  <si>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</si>
  <si>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</si>
  <si>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</si>
  <si>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</si>
  <si>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</si>
  <si>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</si>
  <si>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</si>
  <si>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</si>
  <si>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</si>
  <si>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</si>
  <si>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</si>
  <si>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</si>
  <si>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</si>
  <si>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</si>
  <si>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</si>
  <si>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</si>
  <si>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</si>
  <si>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</si>
  <si>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</si>
  <si>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</si>
  <si>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</si>
  <si>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</si>
  <si>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</si>
  <si>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</si>
  <si>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</si>
  <si>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</si>
  <si>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</si>
  <si>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</si>
  <si>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</si>
  <si>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</si>
  <si>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</si>
  <si>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</si>
  <si>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</si>
  <si>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</si>
  <si>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</si>
  <si>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</si>
  <si>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</si>
  <si>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</si>
  <si>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</si>
  <si>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</si>
  <si>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</si>
  <si>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</si>
  <si>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</si>
  <si>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</si>
  <si>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</si>
  <si>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</si>
  <si>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</si>
  <si>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</si>
  <si>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</si>
  <si>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</si>
  <si>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</si>
  <si>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</si>
  <si>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</si>
  <si>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</si>
  <si>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</si>
  <si>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</si>
  <si>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</si>
  <si>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</si>
  <si>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</si>
  <si>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</si>
  <si>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</si>
  <si>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</si>
  <si>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</si>
  <si>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</si>
  <si>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</si>
  <si>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</si>
  <si>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</si>
  <si>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</si>
  <si>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</si>
  <si>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</si>
  <si>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</si>
  <si>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</si>
  <si>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</si>
  <si>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</si>
  <si>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</si>
  <si>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</si>
  <si>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</si>
  <si>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</si>
  <si>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</si>
  <si>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</si>
  <si>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</si>
  <si>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</si>
  <si>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</si>
  <si>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</si>
  <si>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</si>
  <si>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</si>
  <si>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</si>
  <si>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</si>
  <si>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</si>
  <si>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</si>
  <si>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</si>
  <si>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</si>
  <si>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</si>
  <si>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</si>
  <si>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</si>
  <si>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</si>
  <si>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</si>
  <si>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</si>
  <si>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</si>
  <si>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</si>
  <si>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</si>
  <si>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</si>
  <si>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</si>
  <si>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</si>
  <si>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</si>
  <si>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</si>
  <si>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</si>
  <si>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</si>
  <si>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</si>
  <si>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</si>
  <si>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</si>
  <si>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</si>
  <si>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</si>
  <si>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</si>
  <si>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</si>
  <si>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</si>
  <si>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</si>
  <si>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</si>
  <si>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</si>
  <si>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</si>
  <si>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</si>
  <si>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</si>
  <si>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</si>
  <si>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</si>
  <si>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</si>
  <si>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</si>
  <si>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</si>
  <si>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</si>
  <si>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</si>
  <si>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</si>
  <si>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</si>
  <si>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</si>
  <si>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</si>
  <si>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</si>
  <si>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</si>
  <si>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</si>
  <si>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</si>
  <si>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</si>
  <si>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</si>
  <si>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</si>
  <si>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</si>
  <si>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</si>
  <si>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</si>
  <si>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</si>
  <si>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</si>
  <si>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</si>
  <si>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</si>
  <si>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</si>
  <si>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</si>
  <si>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</si>
  <si>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</si>
  <si>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</si>
  <si>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</si>
  <si>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</si>
  <si>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</si>
  <si>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</si>
  <si>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</si>
  <si>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</si>
  <si>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</si>
  <si>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</si>
  <si>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</si>
  <si>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</si>
  <si>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</si>
  <si>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</si>
  <si>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</si>
  <si>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</si>
  <si>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</si>
  <si>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</si>
  <si>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</si>
  <si>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</si>
  <si>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</si>
  <si>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</si>
  <si>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</si>
  <si>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</si>
  <si>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</si>
  <si>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</si>
  <si>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</si>
  <si>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</si>
  <si>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</si>
  <si>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</si>
  <si>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</si>
  <si>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</si>
  <si>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</si>
  <si>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</si>
  <si>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</si>
  <si>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</si>
  <si>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</si>
  <si>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</si>
  <si>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</si>
  <si>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</si>
  <si>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</si>
  <si>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</si>
  <si>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</si>
  <si>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</si>
  <si>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</si>
  <si>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</si>
  <si>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</si>
  <si>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</si>
  <si>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</si>
  <si>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</si>
  <si>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</si>
  <si>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</si>
  <si>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</si>
  <si>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</si>
  <si>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</si>
  <si>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</si>
  <si>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</si>
  <si>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</si>
  <si>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</si>
  <si>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</si>
  <si>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</si>
  <si>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</si>
  <si>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</si>
  <si>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</si>
  <si>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</si>
  <si>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</si>
  <si>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</si>
  <si>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</si>
  <si>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</si>
  <si>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</si>
  <si>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</si>
  <si>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</si>
  <si>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</si>
  <si>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</si>
  <si>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</si>
  <si>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</si>
  <si>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</si>
  <si>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</si>
  <si>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</si>
  <si>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</si>
  <si>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</si>
  <si>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</si>
  <si>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</si>
  <si>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</si>
  <si>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</si>
  <si>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</si>
  <si>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</si>
  <si>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</si>
  <si>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</si>
  <si>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</si>
  <si>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</si>
  <si>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</si>
  <si>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</si>
  <si>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</si>
  <si>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</si>
  <si>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</si>
  <si>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</si>
  <si>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</si>
  <si>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</si>
  <si>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</si>
  <si>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</si>
  <si>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</si>
  <si>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</si>
  <si>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</si>
  <si>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</si>
  <si>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</si>
  <si>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</si>
  <si>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</si>
  <si>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</si>
  <si>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</si>
  <si>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</si>
  <si>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</si>
  <si>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</si>
  <si>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</si>
  <si>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</si>
  <si>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</si>
  <si>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</si>
  <si>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</si>
  <si>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</si>
  <si>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</si>
  <si>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</si>
  <si>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</si>
  <si>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</si>
  <si>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</si>
  <si>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</si>
  <si>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</si>
  <si>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</si>
  <si>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</si>
  <si>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</si>
  <si>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</si>
  <si>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</si>
  <si>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</si>
  <si>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</si>
  <si>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</si>
  <si>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</si>
  <si>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</si>
  <si>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</si>
  <si>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</si>
  <si>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</si>
  <si>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</si>
  <si>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</si>
  <si>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</si>
  <si>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</si>
  <si>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</si>
  <si>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</si>
  <si>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</si>
  <si>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</si>
  <si>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</si>
  <si>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</si>
  <si>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</si>
  <si>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</si>
  <si>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</si>
  <si>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</si>
  <si>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</si>
  <si>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</si>
  <si>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</si>
  <si>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</si>
  <si>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</si>
  <si>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</si>
  <si>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</si>
  <si>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</si>
  <si>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</si>
  <si>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</si>
  <si>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</si>
  <si>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</si>
  <si>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</si>
  <si>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</si>
  <si>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</si>
  <si>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</si>
  <si>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</si>
  <si>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</si>
  <si>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</si>
  <si>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</si>
  <si>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</si>
  <si>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</si>
  <si>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</si>
  <si>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</si>
  <si>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</si>
  <si>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</si>
  <si>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</si>
  <si>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</si>
  <si>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</si>
  <si>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</si>
  <si>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</si>
  <si>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</si>
  <si>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</si>
  <si>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</si>
  <si>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</si>
  <si>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</si>
  <si>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</si>
  <si>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</si>
  <si>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</si>
  <si>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</si>
  <si>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</si>
  <si>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</si>
  <si>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</si>
  <si>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</si>
  <si>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</si>
  <si>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</si>
  <si>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</si>
  <si>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</si>
  <si>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</si>
  <si>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</si>
  <si>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</si>
  <si>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</si>
  <si>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</si>
  <si>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</si>
  <si>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</si>
  <si>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</si>
  <si>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</si>
  <si>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</si>
  <si>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</si>
  <si>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</si>
  <si>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</si>
  <si>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</si>
  <si>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</si>
  <si>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</si>
  <si>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</si>
  <si>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</si>
  <si>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</si>
  <si>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</si>
  <si>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</si>
  <si>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</si>
  <si>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</si>
  <si>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</si>
  <si>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</si>
  <si>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</si>
  <si>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</si>
  <si>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</si>
  <si>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</si>
  <si>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</si>
  <si>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</si>
  <si>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</si>
  <si>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</si>
  <si>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</si>
  <si>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</si>
  <si>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</si>
  <si>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</si>
  <si>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</si>
  <si>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</si>
  <si>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</si>
  <si>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</si>
  <si>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</si>
  <si>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</si>
  <si>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</si>
  <si>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</si>
  <si>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</si>
  <si>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</si>
  <si>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</si>
  <si>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</si>
  <si>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</si>
  <si>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</si>
  <si>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</si>
  <si>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</si>
  <si>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</si>
  <si>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</si>
  <si>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</si>
  <si>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</si>
  <si>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</si>
  <si>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</si>
  <si>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</si>
  <si>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</si>
  <si>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</si>
  <si>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</si>
  <si>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</si>
  <si>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</si>
  <si>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</si>
  <si>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</si>
  <si>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</si>
  <si>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</si>
  <si>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</si>
  <si>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</si>
  <si>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</si>
  <si>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</si>
  <si>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</si>
  <si>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</si>
  <si>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</si>
  <si>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</si>
  <si>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</si>
  <si>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</si>
  <si>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</si>
  <si>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</si>
  <si>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</si>
  <si>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</si>
  <si>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</si>
  <si>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</si>
  <si>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</si>
  <si>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</si>
  <si>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</si>
  <si>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</si>
  <si>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</si>
  <si>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</si>
  <si>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</si>
  <si>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</si>
  <si>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</si>
  <si>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</si>
  <si>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</si>
  <si>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</si>
  <si>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</si>
  <si>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</si>
  <si>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</si>
  <si>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</si>
  <si>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</si>
  <si>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</si>
  <si>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</si>
  <si>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</si>
  <si>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</si>
  <si>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</si>
  <si>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</si>
  <si>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</si>
  <si>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</si>
  <si>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</si>
  <si>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</si>
  <si>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</si>
  <si>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</si>
  <si>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</si>
  <si>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</si>
  <si>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</si>
  <si>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</si>
  <si>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</si>
  <si>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</si>
  <si>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</si>
  <si>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</si>
  <si>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</si>
  <si>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</si>
  <si>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</si>
  <si>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</si>
  <si>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</si>
  <si>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</si>
  <si>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</si>
  <si>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</si>
  <si>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</si>
  <si>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</si>
  <si>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</si>
  <si>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</si>
  <si>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</si>
  <si>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</si>
  <si>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</si>
  <si>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</si>
  <si>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</si>
  <si>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</si>
  <si>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</si>
  <si>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</si>
  <si>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</si>
  <si>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</si>
  <si>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</si>
  <si>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</si>
  <si>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</si>
  <si>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</si>
  <si>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</si>
  <si>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</si>
  <si>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</si>
  <si>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</si>
  <si>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</si>
  <si>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</si>
  <si>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</si>
  <si>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</si>
  <si>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</si>
  <si>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</si>
  <si>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</si>
  <si>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</si>
  <si>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</si>
  <si>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</si>
  <si>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</si>
  <si>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</si>
  <si>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</si>
  <si>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</si>
  <si>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</si>
  <si>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</si>
  <si>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</si>
  <si>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</si>
  <si>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</si>
  <si>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</si>
  <si>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</si>
  <si>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</si>
  <si>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</si>
  <si>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</si>
  <si>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</si>
  <si>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</si>
  <si>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</si>
  <si>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</si>
  <si>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</si>
  <si>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</si>
  <si>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</si>
  <si>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</si>
  <si>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</si>
  <si>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</si>
  <si>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</si>
  <si>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</si>
  <si>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</si>
  <si>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</si>
  <si>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</si>
  <si>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</si>
  <si>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</si>
  <si>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</si>
  <si>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</si>
  <si>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</si>
  <si>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</si>
  <si>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</si>
  <si>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</si>
  <si>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</si>
  <si>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</si>
  <si>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</si>
  <si>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</si>
  <si>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</si>
  <si>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</si>
  <si>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</si>
  <si>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</si>
  <si>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</si>
  <si>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</si>
  <si>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</si>
  <si>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</si>
  <si>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</si>
  <si>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</si>
  <si>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</si>
  <si>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</si>
  <si>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</si>
  <si>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</si>
  <si>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</si>
  <si>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</si>
  <si>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</si>
  <si>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</si>
  <si>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</si>
  <si>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</si>
  <si>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</si>
  <si>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</si>
  <si>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</si>
  <si>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</si>
  <si>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</si>
  <si>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</si>
  <si>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</si>
  <si>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</si>
  <si>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</si>
  <si>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</si>
  <si>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</si>
  <si>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</si>
  <si>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</si>
  <si>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</si>
  <si>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</si>
  <si>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</si>
  <si>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</si>
  <si>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</si>
  <si>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</si>
  <si>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</si>
  <si>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</si>
  <si>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</si>
  <si>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</si>
  <si>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</si>
  <si>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</si>
  <si>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</si>
  <si>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</si>
  <si>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</si>
  <si>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</si>
  <si>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</si>
  <si>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</si>
  <si>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</si>
  <si>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</si>
  <si>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</si>
  <si>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</si>
  <si>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</si>
  <si>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</si>
  <si>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</si>
  <si>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</si>
  <si>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</si>
  <si>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</si>
  <si>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</si>
  <si>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</si>
  <si>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</si>
  <si>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</si>
  <si>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</si>
  <si>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</si>
  <si>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</si>
  <si>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</si>
  <si>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</si>
  <si>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</si>
  <si>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</si>
  <si>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</si>
  <si>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</si>
  <si>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</si>
  <si>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</si>
  <si>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</si>
  <si>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</si>
  <si>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</si>
  <si>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</si>
  <si>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</si>
  <si>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</si>
  <si>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</si>
  <si>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</si>
  <si>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</si>
  <si>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</si>
  <si>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</si>
  <si>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</si>
  <si>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</si>
  <si>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</si>
  <si>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</si>
  <si>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</si>
  <si>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</si>
  <si>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</si>
  <si>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</si>
  <si>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</si>
  <si>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</si>
  <si>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</si>
  <si>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</si>
  <si>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</si>
  <si>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</si>
  <si>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</si>
  <si>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</si>
  <si>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</si>
  <si>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</si>
  <si>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</si>
  <si>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</si>
  <si>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</si>
  <si>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</si>
  <si>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</si>
  <si>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</si>
  <si>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</si>
  <si>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</si>
  <si>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</si>
  <si>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</si>
  <si>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</si>
  <si>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</si>
  <si>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</si>
  <si>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</si>
  <si>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</si>
  <si>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</si>
  <si>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</si>
  <si>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</si>
  <si>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</si>
  <si>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</si>
  <si>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</si>
  <si>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</si>
  <si>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</si>
  <si>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</si>
  <si>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</si>
  <si>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</si>
  <si>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</si>
  <si>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</si>
  <si>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</si>
  <si>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</si>
  <si>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</si>
  <si>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</si>
  <si>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</si>
  <si>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</si>
  <si>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</si>
  <si>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</si>
  <si>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</si>
  <si>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</si>
  <si>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</si>
  <si>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</si>
  <si>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</si>
  <si>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</si>
  <si>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</si>
  <si>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</si>
  <si>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</si>
  <si>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</si>
  <si>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</si>
  <si>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</si>
  <si>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</si>
  <si>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</si>
  <si>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</si>
  <si>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</si>
  <si>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</si>
  <si>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</si>
  <si>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</si>
  <si>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</si>
  <si>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</si>
  <si>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</si>
  <si>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</si>
  <si>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</si>
  <si>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</si>
  <si>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</si>
  <si>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</si>
  <si>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</si>
  <si>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</si>
  <si>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</si>
  <si>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</si>
  <si>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</si>
  <si>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</si>
  <si>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</si>
  <si>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</si>
  <si>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</si>
  <si>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</si>
  <si>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</si>
  <si>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</si>
  <si>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</si>
  <si>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</si>
  <si>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</si>
  <si>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</si>
  <si>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</si>
  <si>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</si>
  <si>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</si>
  <si>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</si>
  <si>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</si>
  <si>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</si>
  <si>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</si>
  <si>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</si>
  <si>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</si>
  <si>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</si>
  <si>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</si>
  <si>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</si>
  <si>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</si>
  <si>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</si>
  <si>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</si>
  <si>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</si>
  <si>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</si>
  <si>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</si>
  <si>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</si>
  <si>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</si>
  <si>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</si>
  <si>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</si>
  <si>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</si>
  <si>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</si>
  <si>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</si>
  <si>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</si>
  <si>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</si>
  <si>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</si>
  <si>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</si>
  <si>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</si>
  <si>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</si>
  <si>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</si>
  <si>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</si>
  <si>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</si>
  <si>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</si>
  <si>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</si>
  <si>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</si>
  <si>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</si>
  <si>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</si>
  <si>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</si>
  <si>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</si>
  <si>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</si>
  <si>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</si>
  <si>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</si>
  <si>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</si>
  <si>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</si>
  <si>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</si>
  <si>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</si>
  <si>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</si>
  <si>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</si>
  <si>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</si>
  <si>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</si>
  <si>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</si>
  <si>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</si>
  <si>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</si>
  <si>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</si>
  <si>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</si>
  <si>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</si>
  <si>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</si>
  <si>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</si>
  <si>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</si>
  <si>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</si>
  <si>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</si>
  <si>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</si>
  <si>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</si>
  <si>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</si>
  <si>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</si>
  <si>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</si>
  <si>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</si>
  <si>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</si>
  <si>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</si>
  <si>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</si>
  <si>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</si>
  <si>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</si>
  <si>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</si>
  <si>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</si>
  <si>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</si>
  <si>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</si>
  <si>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</si>
  <si>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</si>
  <si>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</si>
  <si>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</si>
  <si>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</si>
  <si>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</si>
  <si>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</si>
  <si>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</si>
  <si>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</si>
  <si>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</si>
  <si>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</si>
  <si>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</si>
  <si>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</si>
  <si>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</si>
  <si>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</si>
  <si>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</si>
  <si>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</si>
  <si>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</si>
  <si>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</si>
  <si>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</si>
  <si>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</si>
  <si>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</si>
  <si>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</si>
  <si>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</si>
  <si>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</si>
  <si>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</si>
  <si>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</si>
  <si>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</si>
  <si>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</si>
  <si>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</si>
  <si>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</si>
  <si>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</si>
  <si>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</si>
  <si>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</si>
  <si>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</si>
  <si>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</si>
  <si>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</si>
  <si>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</si>
  <si>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</si>
  <si>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</si>
  <si>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</si>
  <si>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</si>
  <si>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</si>
  <si>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</si>
  <si>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</si>
  <si>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</si>
  <si>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</si>
  <si>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</si>
  <si>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</si>
  <si>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</si>
  <si>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</si>
  <si>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</si>
  <si>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</si>
  <si>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</si>
  <si>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</si>
  <si>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</si>
  <si>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</si>
  <si>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</si>
  <si>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</si>
  <si>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</si>
  <si>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</si>
  <si>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</si>
  <si>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</si>
  <si>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</si>
  <si>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</si>
  <si>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</si>
  <si>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</si>
  <si>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</si>
  <si>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</si>
  <si>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</si>
  <si>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</si>
  <si>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</si>
  <si>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</si>
  <si>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</si>
  <si>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</si>
  <si>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</si>
  <si>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</si>
  <si>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</si>
  <si>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</si>
  <si>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</si>
  <si>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</si>
  <si>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</si>
  <si>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</si>
  <si>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</si>
  <si>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</si>
  <si>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</si>
  <si>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</si>
  <si>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</si>
  <si>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</si>
  <si>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</si>
  <si>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</si>
  <si>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</si>
  <si>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</si>
  <si>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</si>
  <si>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</si>
  <si>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</si>
  <si>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</si>
  <si>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</si>
  <si>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</si>
  <si>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</si>
  <si>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</si>
  <si>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</si>
  <si>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</si>
  <si>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</si>
  <si>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</si>
  <si>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</si>
  <si>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</si>
  <si>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</si>
  <si>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</si>
  <si>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</si>
  <si>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</si>
  <si>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</si>
  <si>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</si>
  <si>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</si>
  <si>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</si>
  <si>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</si>
  <si>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</si>
  <si>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</si>
  <si>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</si>
  <si>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</si>
  <si>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</si>
  <si>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</si>
  <si>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</si>
  <si>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</si>
  <si>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</si>
  <si>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</si>
  <si>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</si>
  <si>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</si>
  <si>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</si>
  <si>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</si>
  <si>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</si>
  <si>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</si>
  <si>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</si>
  <si>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</si>
  <si>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</si>
  <si>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</si>
  <si>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</si>
  <si>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</si>
  <si>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</si>
  <si>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</si>
  <si>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</si>
  <si>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</si>
  <si>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</si>
  <si>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</si>
  <si>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</si>
  <si>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</si>
  <si>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</si>
  <si>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</si>
  <si>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</si>
  <si>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</si>
  <si>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</si>
  <si>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</si>
  <si>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</si>
  <si>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</si>
  <si>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</si>
  <si>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</si>
  <si>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</si>
  <si>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</si>
  <si>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</si>
  <si>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</si>
  <si>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</si>
  <si>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</si>
  <si>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</si>
  <si>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</si>
  <si>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</si>
  <si>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</si>
  <si>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</si>
  <si>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</si>
  <si>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</si>
  <si>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</si>
  <si>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</si>
  <si>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</si>
  <si>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</si>
  <si>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</si>
  <si>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</si>
  <si>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</si>
  <si>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</si>
  <si>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</si>
  <si>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</si>
  <si>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</si>
  <si>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</si>
  <si>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</si>
  <si>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</si>
  <si>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</si>
  <si>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</si>
  <si>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</si>
  <si>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</si>
  <si>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</si>
  <si>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</si>
  <si>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</si>
  <si>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</si>
  <si>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</si>
  <si>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</si>
  <si>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</si>
  <si>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</si>
  <si>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</si>
  <si>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</si>
  <si>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</si>
  <si>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</si>
  <si>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</si>
  <si>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</si>
  <si>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</si>
  <si>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</si>
  <si>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</si>
  <si>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</si>
  <si>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</si>
  <si>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</si>
  <si>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</si>
  <si>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</si>
  <si>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</si>
  <si>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</si>
  <si>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</si>
  <si>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</si>
  <si>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</si>
  <si>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</si>
  <si>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</si>
  <si>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</si>
  <si>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</si>
  <si>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</si>
  <si>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</si>
  <si>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</si>
  <si>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</si>
  <si>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</si>
  <si>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</si>
  <si>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</si>
  <si>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</si>
  <si>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</si>
  <si>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</si>
  <si>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</si>
  <si>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</si>
  <si>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</si>
  <si>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</si>
  <si>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</si>
  <si>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</si>
  <si>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</si>
  <si>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</si>
  <si>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</si>
  <si>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</si>
  <si>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</si>
  <si>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</si>
  <si>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</si>
  <si>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</si>
  <si>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</si>
  <si>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</si>
  <si>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</si>
  <si>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</si>
  <si>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</si>
  <si>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</si>
  <si>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</si>
  <si>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</si>
  <si>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</si>
  <si>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</si>
  <si>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</si>
  <si>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</si>
  <si>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</si>
  <si>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</si>
  <si>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</si>
  <si>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</si>
  <si>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</si>
  <si>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</si>
  <si>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</si>
  <si>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</si>
  <si>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</si>
  <si>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</si>
  <si>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</si>
  <si>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</si>
  <si>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</si>
  <si>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</si>
  <si>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</si>
  <si>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</si>
  <si>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</si>
  <si>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</si>
  <si>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</si>
  <si>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</si>
  <si>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</si>
  <si>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</si>
  <si>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</si>
  <si>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</si>
  <si>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</si>
  <si>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</si>
  <si>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</si>
  <si>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</si>
  <si>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</si>
  <si>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</si>
  <si>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</si>
  <si>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</si>
  <si>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</si>
  <si>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</si>
  <si>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</si>
  <si>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</si>
  <si>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</si>
  <si>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</si>
  <si>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</si>
  <si>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</si>
  <si>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</si>
  <si>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</si>
  <si>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</si>
  <si>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</si>
  <si>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</si>
  <si>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</si>
  <si>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</si>
  <si>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</si>
  <si>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</si>
  <si>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</si>
  <si>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</si>
  <si>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</si>
  <si>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</si>
  <si>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</si>
  <si>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</si>
  <si>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</si>
  <si>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</si>
  <si>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</si>
  <si>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</si>
  <si>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</si>
  <si>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</si>
  <si>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</si>
  <si>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</si>
  <si>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</si>
  <si>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</si>
  <si>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</si>
  <si>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</si>
  <si>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</si>
  <si>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</si>
  <si>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</si>
  <si>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</si>
  <si>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</si>
  <si>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</si>
  <si>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</si>
  <si>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</si>
  <si>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</si>
  <si>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</si>
  <si>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</si>
  <si>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</si>
  <si>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</si>
  <si>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</si>
  <si>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</si>
  <si>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</si>
  <si>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</si>
  <si>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</si>
  <si>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</si>
  <si>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</si>
  <si>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</si>
  <si>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</si>
  <si>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</si>
  <si>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</si>
  <si>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</si>
  <si>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</si>
  <si>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</si>
  <si>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</si>
  <si>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</si>
  <si>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</si>
  <si>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</si>
  <si>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</si>
  <si>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</si>
  <si>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</si>
  <si>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</si>
  <si>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</si>
  <si>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</si>
  <si>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</si>
  <si>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</si>
  <si>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</si>
  <si>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</si>
  <si>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</si>
  <si>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</si>
  <si>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</si>
  <si>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</si>
  <si>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</si>
  <si>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</si>
  <si>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</si>
  <si>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</si>
  <si>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</si>
  <si>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</si>
  <si>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</si>
  <si>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</si>
  <si>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</si>
  <si>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</si>
  <si>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</si>
  <si>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</si>
  <si>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</si>
  <si>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</si>
  <si>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</si>
  <si>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</si>
  <si>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</si>
  <si>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</si>
  <si>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</si>
  <si>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</si>
  <si>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</si>
  <si>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</si>
  <si>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</si>
  <si>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</si>
  <si>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</si>
  <si>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</si>
  <si>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</si>
  <si>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</si>
  <si>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</si>
  <si>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</si>
  <si>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</si>
  <si>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</si>
  <si>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</si>
  <si>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</si>
  <si>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</si>
  <si>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</si>
  <si>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</si>
  <si>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</si>
  <si>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</si>
  <si>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</si>
  <si>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</si>
  <si>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</si>
  <si>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</si>
  <si>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</si>
  <si>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</si>
  <si>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</si>
  <si>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</si>
  <si>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</si>
  <si>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</si>
  <si>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</si>
  <si>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</si>
  <si>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</si>
  <si>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</si>
  <si>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</si>
  <si>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</si>
  <si>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</si>
  <si>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</si>
  <si>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</si>
  <si>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</si>
  <si>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</si>
  <si>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</si>
  <si>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</si>
  <si>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</si>
  <si>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</si>
  <si>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</si>
  <si>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</si>
  <si>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</si>
  <si>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</si>
  <si>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</si>
  <si>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</si>
  <si>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</si>
  <si>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</si>
  <si>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</si>
  <si>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</si>
  <si>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</si>
  <si>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</si>
  <si>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</si>
  <si>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</si>
  <si>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</si>
  <si>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</si>
  <si>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</si>
  <si>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</si>
  <si>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</si>
  <si>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</si>
  <si>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</si>
  <si>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</si>
  <si>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</si>
  <si>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</si>
  <si>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</si>
  <si>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</si>
  <si>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</si>
  <si>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</si>
  <si>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</si>
  <si>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</si>
  <si>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</si>
  <si>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</si>
  <si>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</si>
  <si>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</si>
  <si>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</si>
  <si>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</si>
  <si>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</si>
  <si>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</si>
  <si>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</si>
  <si>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</si>
  <si>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</si>
  <si>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</si>
  <si>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</si>
  <si>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</si>
  <si>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</si>
  <si>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</si>
  <si>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</si>
  <si>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</si>
  <si>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</si>
  <si>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</si>
  <si>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</si>
  <si>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</si>
  <si>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</si>
  <si>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</si>
  <si>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</si>
  <si>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</si>
  <si>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</si>
  <si>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</si>
  <si>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</si>
  <si>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</si>
  <si>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</si>
  <si>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</si>
  <si>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</si>
  <si>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</si>
  <si>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</si>
  <si>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</si>
  <si>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</si>
  <si>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</si>
  <si>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</si>
  <si>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</si>
  <si>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</si>
  <si>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</si>
  <si>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</si>
  <si>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</si>
  <si>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</si>
  <si>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</si>
  <si>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</si>
  <si>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</si>
  <si>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</si>
  <si>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</si>
  <si>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</si>
  <si>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</si>
  <si>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</si>
  <si>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</si>
  <si>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</si>
  <si>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</si>
  <si>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</si>
  <si>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</si>
  <si>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</si>
  <si>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</si>
  <si>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</si>
  <si>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</si>
  <si>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</si>
  <si>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</si>
  <si>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</si>
  <si>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</si>
  <si>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</si>
  <si>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</si>
  <si>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</si>
  <si>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</si>
  <si>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</si>
  <si>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</si>
  <si>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</si>
  <si>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</si>
  <si>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</si>
  <si>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</si>
  <si>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</si>
  <si>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</si>
  <si>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</si>
  <si>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</si>
  <si>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</si>
  <si>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</si>
  <si>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</si>
  <si>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</si>
  <si>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</si>
  <si>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</si>
  <si>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</si>
  <si>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</si>
  <si>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</si>
  <si>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</si>
  <si>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</si>
  <si>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</si>
  <si>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</si>
  <si>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</si>
  <si>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</si>
  <si>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</si>
  <si>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</si>
  <si>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</si>
  <si>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</si>
  <si>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</si>
  <si>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</si>
  <si>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</si>
  <si>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</si>
  <si>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</si>
  <si>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</si>
  <si>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</si>
  <si>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</si>
  <si>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</si>
  <si>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</si>
  <si>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</si>
  <si>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</si>
  <si>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</si>
  <si>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</si>
  <si>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</si>
  <si>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</si>
  <si>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</si>
  <si>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</si>
  <si>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</si>
  <si>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</si>
  <si>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</si>
  <si>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</si>
  <si>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</si>
  <si>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</si>
  <si>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</si>
  <si>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</si>
  <si>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</si>
  <si>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</si>
  <si>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</si>
  <si>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</si>
  <si>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</si>
  <si>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</si>
  <si>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</si>
  <si>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</si>
  <si>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</si>
  <si>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</si>
  <si>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</si>
  <si>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</si>
  <si>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</si>
  <si>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</si>
  <si>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</si>
  <si>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</si>
  <si>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</si>
  <si>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</si>
  <si>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</si>
  <si>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</si>
  <si>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</si>
  <si>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</si>
  <si>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</si>
  <si>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</si>
  <si>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</si>
  <si>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</si>
  <si>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</si>
  <si>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</si>
  <si>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</si>
  <si>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</si>
  <si>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</si>
  <si>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</si>
  <si>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</si>
  <si>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</si>
  <si>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</si>
  <si>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</si>
  <si>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</si>
  <si>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</si>
  <si>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</si>
  <si>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</si>
  <si>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</si>
  <si>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</si>
  <si>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</si>
  <si>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</si>
  <si>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</si>
  <si>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</si>
  <si>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</si>
  <si>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</si>
  <si>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</si>
  <si>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</si>
  <si>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</si>
  <si>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</si>
  <si>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</si>
  <si>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</si>
  <si>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</si>
  <si>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</si>
  <si>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</si>
  <si>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</si>
  <si>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</si>
  <si>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</si>
  <si>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</si>
  <si>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</si>
  <si>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</si>
  <si>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</si>
  <si>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</si>
  <si>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</si>
  <si>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</si>
  <si>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</si>
  <si>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</si>
  <si>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</si>
  <si>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</si>
  <si>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</si>
  <si>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</si>
  <si>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</si>
  <si>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</si>
  <si>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</si>
  <si>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</si>
  <si>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</si>
  <si>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</si>
  <si>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</si>
  <si>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</si>
  <si>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</si>
  <si>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</si>
  <si>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</si>
  <si>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</si>
  <si>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</si>
  <si>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</si>
  <si>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</si>
  <si>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</si>
  <si>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</si>
  <si>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</si>
  <si>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</si>
  <si>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</si>
  <si>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</si>
  <si>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</si>
  <si>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</si>
  <si>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</si>
  <si>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</si>
  <si>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</si>
  <si>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</si>
  <si>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</si>
  <si>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</si>
  <si>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</si>
  <si>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</si>
  <si>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</si>
  <si>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</si>
  <si>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</si>
  <si>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</si>
  <si>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</si>
  <si>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</si>
  <si>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</si>
  <si>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</si>
  <si>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</si>
  <si>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</si>
  <si>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</si>
  <si>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</si>
  <si>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</si>
  <si>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</si>
  <si>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</si>
  <si>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</si>
  <si>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</si>
  <si>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</si>
  <si>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</si>
  <si>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</si>
  <si>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</si>
  <si>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</si>
  <si>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</si>
  <si>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</si>
  <si>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</si>
  <si>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</si>
  <si>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</si>
  <si>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</si>
  <si>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</si>
  <si>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</si>
  <si>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</si>
  <si>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</si>
  <si>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</si>
  <si>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</si>
  <si>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</si>
  <si>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</si>
  <si>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</si>
  <si>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</si>
  <si>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</si>
  <si>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</si>
  <si>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</si>
  <si>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</si>
  <si>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</si>
  <si>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</si>
  <si>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</si>
  <si>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</si>
  <si>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</si>
  <si>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</si>
  <si>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</si>
  <si>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</si>
  <si>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</si>
  <si>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</si>
  <si>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</si>
  <si>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</si>
  <si>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</si>
  <si>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</si>
  <si>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</si>
  <si>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</si>
  <si>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</si>
  <si>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</si>
  <si>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</si>
  <si>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</si>
  <si>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</si>
  <si>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</si>
  <si>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</si>
  <si>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</si>
  <si>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</si>
  <si>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</si>
  <si>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</si>
  <si>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</si>
  <si>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</si>
  <si>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</si>
  <si>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</si>
  <si>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</si>
  <si>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</si>
  <si>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</si>
  <si>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</si>
  <si>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</si>
  <si>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</si>
  <si>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</si>
  <si>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</si>
  <si>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</si>
  <si>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</si>
  <si>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</si>
  <si>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</si>
  <si>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</si>
  <si>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</si>
  <si>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</si>
  <si>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</si>
  <si>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</si>
  <si>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</si>
  <si>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</si>
  <si>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</si>
  <si>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</si>
  <si>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</si>
  <si>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</si>
  <si>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</si>
  <si>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</si>
  <si>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</si>
  <si>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</si>
  <si>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</si>
  <si>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</si>
  <si>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</si>
  <si>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</si>
  <si>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</si>
  <si>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</si>
  <si>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</si>
  <si>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</si>
  <si>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</si>
  <si>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</si>
  <si>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</si>
  <si>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</si>
  <si>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</si>
  <si>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</si>
  <si>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</si>
  <si>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</si>
  <si>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</si>
  <si>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</si>
  <si>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</si>
  <si>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</si>
  <si>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</si>
  <si>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</si>
  <si>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</si>
  <si>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</si>
  <si>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</si>
  <si>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</si>
  <si>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</si>
  <si>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</si>
  <si>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</si>
  <si>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</si>
  <si>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</si>
  <si>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</si>
  <si>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</si>
  <si>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</si>
  <si>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</si>
  <si>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</si>
  <si>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</si>
  <si>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</si>
  <si>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</si>
  <si>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</si>
  <si>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</si>
  <si>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</si>
  <si>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</si>
  <si>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</si>
  <si>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</si>
  <si>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</si>
  <si>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</si>
  <si>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</si>
  <si>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</si>
  <si>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</si>
  <si>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</si>
  <si>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</si>
  <si>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</si>
  <si>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</si>
  <si>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</si>
  <si>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</si>
  <si>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</si>
  <si>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</si>
  <si>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</si>
  <si>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</si>
  <si>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</si>
  <si>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</si>
  <si>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</si>
  <si>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</si>
  <si>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</si>
  <si>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</si>
  <si>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</si>
  <si>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</si>
  <si>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</si>
  <si>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</si>
  <si>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</si>
  <si>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</si>
  <si>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</si>
  <si>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</si>
  <si>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</si>
  <si>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</si>
  <si>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</si>
  <si>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</si>
  <si>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</si>
  <si>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</si>
  <si>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</si>
  <si>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</si>
  <si>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</si>
  <si>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</si>
  <si>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</si>
  <si>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</si>
  <si>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</si>
  <si>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</si>
  <si>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</si>
  <si>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</si>
  <si>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</si>
  <si>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</si>
  <si>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</si>
  <si>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</si>
  <si>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</si>
  <si>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</si>
  <si>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</si>
  <si>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</si>
  <si>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</si>
  <si>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</si>
  <si>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</si>
  <si>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</si>
  <si>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</si>
  <si>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</si>
  <si>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</si>
  <si>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</si>
  <si>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</si>
  <si>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</si>
  <si>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</si>
  <si>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</si>
  <si>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</si>
  <si>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</si>
  <si>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</si>
  <si>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</si>
  <si>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</si>
  <si>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</si>
  <si>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</si>
  <si>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</si>
  <si>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</si>
  <si>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</si>
  <si>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</si>
  <si>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</si>
  <si>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</si>
  <si>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</si>
  <si>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</si>
  <si>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</si>
  <si>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</si>
  <si>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</si>
  <si>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</si>
  <si>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</si>
  <si>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</si>
  <si>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</si>
  <si>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</si>
  <si>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</si>
  <si>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</si>
  <si>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</si>
  <si>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</si>
  <si>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</si>
  <si>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</si>
  <si>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</si>
  <si>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</si>
  <si>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</si>
  <si>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</si>
  <si>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</si>
  <si>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</si>
  <si>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</si>
  <si>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</si>
  <si>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</si>
  <si>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</si>
  <si>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</si>
  <si>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</si>
  <si>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</si>
  <si>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</si>
  <si>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</si>
  <si>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</si>
  <si>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</si>
  <si>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</si>
  <si>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</si>
  <si>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</si>
  <si>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</si>
  <si>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</si>
  <si>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</si>
  <si>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</si>
  <si>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</si>
  <si>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</si>
  <si>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</si>
  <si>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</si>
  <si>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</si>
  <si>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</si>
  <si>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</si>
  <si>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</si>
  <si>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</si>
  <si>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</si>
  <si>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</si>
  <si>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</si>
  <si>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</si>
  <si>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</si>
  <si>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</si>
  <si>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</si>
  <si>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</si>
  <si>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</si>
  <si>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</si>
  <si>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</si>
  <si>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</si>
  <si>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</si>
  <si>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</si>
  <si>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</si>
  <si>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</si>
  <si>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</si>
  <si>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</si>
  <si>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</si>
  <si>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</si>
  <si>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</si>
  <si>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</si>
  <si>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</si>
  <si>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</si>
  <si>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</si>
  <si>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</si>
  <si>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</si>
  <si>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</si>
  <si>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</si>
  <si>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</si>
  <si>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</si>
  <si>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</si>
  <si>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</si>
  <si>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</si>
  <si>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</si>
  <si>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</si>
  <si>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</si>
  <si>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</si>
  <si>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</si>
  <si>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</si>
  <si>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</si>
  <si>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</si>
  <si>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</si>
  <si>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</si>
  <si>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</si>
  <si>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</si>
  <si>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</si>
  <si>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</si>
  <si>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</si>
  <si>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</si>
  <si>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</si>
  <si>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</si>
  <si>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</si>
  <si>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</si>
  <si>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</si>
  <si>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</si>
  <si>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</si>
  <si>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</si>
  <si>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</si>
  <si>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</si>
  <si>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</si>
  <si>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</si>
  <si>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</si>
  <si>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</si>
  <si>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</si>
  <si>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</si>
  <si>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</si>
  <si>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</si>
  <si>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</si>
  <si>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</si>
  <si>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</si>
  <si>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</si>
  <si>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</si>
  <si>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</si>
  <si>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</si>
  <si>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</si>
  <si>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</si>
  <si>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</si>
  <si>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</si>
  <si>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</si>
  <si>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</si>
  <si>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</si>
  <si>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</si>
  <si>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</si>
  <si>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</si>
  <si>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</si>
  <si>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</si>
  <si>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</si>
  <si>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</si>
  <si>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</si>
  <si>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</si>
  <si>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</si>
  <si>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</si>
  <si>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</si>
  <si>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</si>
  <si>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</si>
  <si>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</si>
  <si>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</si>
  <si>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</si>
  <si>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</si>
  <si>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</si>
  <si>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</si>
  <si>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</si>
  <si>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</si>
  <si>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</si>
  <si>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</si>
  <si>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</si>
  <si>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</si>
  <si>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</si>
  <si>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</si>
  <si>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</si>
  <si>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</si>
  <si>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</si>
  <si>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</si>
  <si>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</si>
  <si>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</si>
  <si>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</si>
  <si>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</si>
  <si>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</si>
  <si>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</si>
  <si>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</si>
  <si>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</si>
  <si>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</si>
  <si>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</si>
  <si>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</si>
  <si>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</si>
  <si>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</si>
  <si>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</si>
  <si>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</si>
  <si>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</si>
  <si>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</si>
  <si>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</si>
  <si>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</si>
  <si>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</si>
  <si>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</si>
  <si>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</si>
  <si>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</si>
  <si>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</si>
  <si>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</si>
  <si>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</si>
  <si>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</si>
  <si>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</si>
  <si>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</si>
  <si>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</si>
  <si>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</si>
  <si>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</si>
  <si>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</si>
  <si>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</si>
  <si>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</si>
  <si>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</si>
  <si>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</si>
  <si>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</si>
  <si>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</si>
  <si>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</si>
  <si>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</si>
  <si>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</si>
  <si>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</si>
  <si>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</si>
  <si>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</si>
  <si>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</si>
  <si>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</si>
  <si>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</si>
  <si>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</si>
  <si>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</si>
  <si>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</si>
  <si>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</si>
  <si>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</si>
  <si>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</si>
  <si>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</si>
  <si>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</si>
  <si>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</si>
  <si>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</si>
  <si>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</si>
  <si>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</si>
  <si>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</si>
  <si>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</si>
  <si>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</si>
  <si>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</si>
  <si>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</si>
  <si>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</si>
  <si>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</si>
  <si>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</si>
  <si>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</si>
  <si>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</si>
  <si>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</si>
  <si>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</si>
  <si>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</si>
  <si>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</si>
  <si>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</si>
  <si>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</si>
  <si>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</si>
  <si>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</si>
  <si>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</si>
  <si>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</si>
  <si>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</si>
  <si>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</si>
  <si>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</si>
  <si>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</si>
  <si>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</si>
  <si>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</si>
  <si>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</si>
  <si>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</si>
  <si>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</si>
  <si>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</si>
  <si>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</si>
  <si>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</si>
  <si>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</si>
  <si>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</si>
  <si>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</si>
  <si>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</si>
  <si>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</si>
  <si>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</si>
  <si>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</si>
  <si>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</si>
  <si>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</si>
  <si>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</si>
  <si>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</si>
  <si>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</si>
  <si>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</si>
  <si>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</si>
  <si>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</si>
  <si>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</si>
  <si>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</si>
  <si>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</si>
  <si>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</si>
  <si>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</si>
  <si>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</si>
  <si>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</si>
  <si>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</si>
  <si>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</si>
  <si>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</si>
  <si>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</si>
  <si>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</si>
  <si>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</si>
  <si>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</si>
  <si>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</si>
  <si>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</si>
  <si>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</si>
  <si>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</si>
  <si>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</si>
  <si>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</si>
  <si>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</si>
  <si>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</si>
  <si>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</si>
  <si>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</si>
  <si>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</si>
  <si>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</si>
  <si>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</si>
  <si>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</si>
  <si>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</si>
  <si>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</si>
  <si>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</si>
  <si>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</si>
  <si>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</si>
  <si>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</si>
  <si>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</si>
  <si>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</si>
  <si>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</si>
  <si>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</si>
  <si>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</si>
  <si>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</si>
  <si>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</si>
  <si>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</si>
  <si>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</si>
  <si>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</si>
  <si>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</si>
  <si>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</si>
  <si>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</si>
  <si>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</si>
  <si>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</si>
  <si>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</si>
  <si>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</si>
  <si>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</si>
  <si>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</si>
  <si>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</si>
  <si>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</si>
  <si>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</si>
  <si>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</si>
  <si>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</si>
  <si>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</si>
  <si>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</si>
  <si>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</si>
  <si>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</si>
  <si>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</si>
  <si>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</si>
  <si>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</si>
  <si>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</si>
  <si>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</si>
  <si>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</si>
  <si>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</si>
  <si>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</si>
  <si>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</si>
  <si>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</si>
  <si>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</si>
  <si>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</si>
  <si>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</si>
  <si>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</si>
  <si>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</si>
  <si>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</si>
  <si>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</si>
  <si>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</si>
  <si>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</si>
  <si>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</si>
  <si>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</si>
  <si>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</si>
  <si>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</si>
  <si>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</si>
  <si>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</si>
  <si>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</si>
  <si>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</si>
  <si>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</si>
  <si>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</si>
  <si>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</si>
  <si>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</si>
  <si>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</si>
  <si>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</si>
  <si>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</si>
  <si>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</si>
  <si>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</si>
  <si>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</si>
  <si>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</si>
  <si>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</si>
  <si>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</si>
  <si>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</si>
  <si>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</si>
  <si>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</si>
  <si>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</si>
  <si>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</si>
  <si>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</si>
  <si>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</si>
  <si>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</si>
  <si>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</si>
  <si>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</si>
  <si>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</si>
  <si>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</si>
  <si>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</si>
  <si>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</si>
  <si>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</si>
  <si>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</si>
  <si>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</si>
  <si>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</si>
  <si>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</si>
  <si>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</si>
  <si>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</si>
  <si>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</si>
  <si>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</si>
  <si>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</si>
  <si>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</si>
  <si>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</si>
  <si>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</si>
  <si>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</si>
  <si>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</si>
  <si>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</si>
  <si>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</si>
  <si>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</si>
  <si>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</si>
  <si>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</si>
  <si>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</si>
  <si>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</si>
  <si>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</si>
  <si>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</si>
  <si>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</si>
  <si>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</si>
  <si>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</si>
  <si>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</si>
  <si>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</si>
  <si>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</si>
  <si>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</si>
  <si>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</si>
  <si>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</si>
  <si>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</si>
  <si>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</si>
  <si>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</si>
  <si>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</si>
  <si>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</si>
  <si>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</si>
  <si>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</si>
  <si>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</si>
  <si>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</si>
  <si>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</si>
  <si>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</si>
  <si>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</si>
  <si>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</si>
  <si>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</si>
  <si>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</si>
  <si>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</si>
  <si>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</si>
  <si>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</si>
  <si>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</si>
  <si>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</si>
  <si>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</si>
  <si>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</si>
  <si>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</si>
  <si>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</si>
  <si>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</si>
  <si>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</si>
  <si>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</si>
  <si>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</si>
  <si>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</si>
  <si>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</si>
  <si>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</si>
  <si>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</si>
  <si>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</si>
  <si>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</si>
  <si>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</si>
  <si>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</si>
  <si>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</si>
  <si>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</si>
  <si>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</si>
  <si>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</si>
  <si>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</si>
  <si>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</si>
  <si>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</si>
  <si>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</si>
  <si>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</si>
  <si>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</si>
  <si>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</si>
  <si>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</si>
  <si>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</si>
  <si>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</si>
  <si>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</si>
  <si>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</si>
  <si>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</si>
  <si>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</si>
  <si>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</si>
  <si>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</si>
  <si>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</si>
  <si>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</si>
  <si>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</si>
  <si>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</si>
  <si>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</si>
  <si>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</si>
  <si>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</si>
  <si>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</si>
  <si>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</si>
  <si>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</si>
  <si>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</si>
  <si>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</si>
  <si>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</si>
  <si>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</si>
  <si>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</si>
  <si>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</si>
  <si>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</si>
  <si>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</si>
  <si>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</si>
  <si>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</si>
  <si>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</si>
  <si>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</si>
  <si>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</si>
  <si>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</si>
  <si>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</si>
  <si>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</si>
  <si>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</si>
  <si>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</si>
  <si>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</si>
  <si>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</si>
  <si>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</si>
  <si>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</si>
  <si>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</si>
  <si>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</si>
  <si>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</si>
  <si>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</si>
  <si>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</si>
  <si>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</si>
  <si>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</si>
  <si>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</si>
  <si>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</si>
  <si>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</si>
  <si>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</si>
  <si>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</si>
  <si>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</si>
  <si>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</si>
  <si>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</si>
  <si>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</si>
  <si>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</si>
  <si>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</si>
  <si>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</si>
  <si>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</si>
  <si>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</si>
  <si>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</si>
  <si>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</si>
  <si>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</si>
  <si>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</si>
  <si>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</si>
  <si>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</si>
  <si>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</si>
  <si>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</si>
  <si>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</si>
  <si>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</si>
  <si>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</si>
  <si>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</si>
  <si>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</si>
  <si>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</si>
  <si>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</si>
  <si>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</si>
  <si>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</si>
  <si>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</si>
  <si>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</si>
  <si>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</si>
  <si>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</si>
  <si>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</si>
  <si>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</si>
  <si>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</si>
  <si>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</si>
  <si>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</si>
  <si>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</si>
  <si>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</si>
  <si>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</si>
  <si>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</si>
  <si>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</si>
  <si>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</si>
  <si>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</si>
  <si>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</si>
  <si>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</si>
  <si>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</si>
  <si>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</si>
  <si>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</si>
  <si>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</si>
  <si>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</si>
  <si>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</si>
  <si>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</si>
  <si>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</si>
  <si>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</si>
  <si>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</si>
  <si>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</si>
  <si>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</si>
  <si>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</si>
  <si>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</si>
  <si>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</si>
  <si>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</si>
  <si>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</si>
  <si>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</si>
  <si>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</si>
  <si>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</si>
  <si>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</si>
  <si>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</si>
  <si>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</si>
  <si>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</si>
  <si>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</si>
  <si>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</si>
  <si>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</si>
  <si>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</si>
  <si>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</si>
  <si>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</si>
  <si>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</si>
  <si>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</si>
  <si>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</si>
  <si>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</si>
  <si>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</si>
  <si>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</si>
  <si>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</si>
  <si>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</si>
  <si>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</si>
  <si>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</si>
  <si>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</si>
  <si>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</si>
  <si>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</si>
  <si>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</si>
  <si>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</si>
  <si>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</si>
  <si>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</si>
  <si>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</si>
  <si>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</si>
  <si>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</si>
  <si>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</si>
  <si>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</si>
  <si>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</si>
  <si>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</si>
  <si>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</si>
  <si>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</si>
  <si>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</si>
  <si>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</si>
  <si>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</si>
  <si>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</si>
  <si>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</si>
  <si>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</si>
  <si>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</si>
  <si>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</si>
  <si>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</si>
  <si>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</si>
  <si>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</si>
  <si>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</si>
  <si>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</si>
  <si>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</si>
  <si>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</si>
  <si>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</si>
  <si>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</si>
  <si>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</si>
  <si>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</si>
  <si>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</si>
  <si>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</si>
  <si>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</si>
  <si>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</si>
  <si>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</si>
  <si>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</si>
  <si>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</si>
  <si>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</si>
  <si>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</si>
  <si>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</si>
  <si>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</si>
  <si>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</si>
  <si>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</si>
  <si>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</si>
  <si>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</si>
  <si>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</si>
  <si>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</si>
  <si>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</si>
  <si>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</si>
  <si>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</si>
  <si>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</si>
  <si>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</si>
  <si>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</si>
  <si>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</si>
  <si>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</si>
  <si>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</si>
  <si>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</si>
  <si>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</si>
  <si>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</si>
  <si>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</si>
  <si>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</si>
  <si>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</si>
  <si>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</si>
  <si>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</si>
  <si>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</si>
  <si>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</si>
  <si>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</si>
  <si>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</si>
  <si>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</si>
  <si>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</si>
  <si>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</si>
  <si>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</si>
  <si>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</si>
  <si>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</si>
  <si>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</si>
  <si>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</si>
  <si>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</si>
  <si>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</si>
  <si>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</si>
  <si>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</si>
  <si>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</si>
  <si>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</si>
  <si>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</si>
  <si>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</si>
  <si>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</si>
  <si>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</si>
  <si>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</si>
  <si>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</si>
  <si>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</si>
  <si>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</si>
  <si>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</si>
  <si>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</si>
  <si>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</si>
  <si>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</si>
  <si>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</si>
  <si>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</si>
  <si>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</si>
  <si>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</si>
  <si>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</si>
  <si>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</si>
  <si>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</si>
  <si>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</si>
  <si>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</si>
  <si>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</si>
  <si>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</si>
  <si>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</si>
  <si>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</si>
  <si>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</si>
  <si>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</si>
  <si>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</si>
  <si>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</si>
  <si>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</si>
  <si>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</si>
  <si>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</si>
  <si>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</si>
  <si>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</si>
  <si>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</si>
  <si>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</si>
  <si>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</si>
  <si>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</si>
  <si>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</si>
  <si>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</si>
  <si>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</si>
  <si>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</si>
  <si>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</si>
  <si>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</si>
  <si>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</si>
  <si>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</si>
  <si>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</si>
  <si>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</si>
  <si>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</si>
  <si>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</si>
  <si>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</si>
  <si>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</si>
  <si>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</si>
  <si>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</si>
  <si>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</si>
  <si>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</si>
  <si>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</si>
  <si>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</si>
  <si>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</si>
  <si>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</si>
  <si>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</si>
  <si>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</si>
  <si>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</si>
  <si>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</si>
  <si>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</si>
  <si>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</si>
  <si>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</si>
  <si>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</si>
  <si>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</si>
  <si>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</si>
  <si>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</si>
  <si>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</si>
  <si>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</si>
  <si>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</si>
  <si>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</si>
  <si>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</si>
  <si>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</si>
  <si>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</si>
  <si>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</si>
  <si>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</si>
  <si>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</si>
  <si>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</si>
  <si>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</si>
  <si>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</si>
  <si>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</si>
  <si>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</si>
  <si>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</si>
  <si>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</si>
  <si>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</si>
  <si>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</si>
  <si>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</si>
  <si>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</si>
  <si>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</si>
  <si>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</si>
  <si>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</si>
  <si>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</si>
  <si>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</si>
  <si>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</si>
  <si>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</si>
  <si>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</si>
  <si>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</si>
  <si>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</si>
  <si>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</si>
  <si>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</si>
  <si>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</si>
  <si>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</si>
  <si>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</si>
  <si>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</si>
  <si>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</si>
  <si>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</si>
  <si>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</si>
  <si>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</si>
  <si>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</si>
  <si>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</si>
  <si>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</si>
  <si>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</si>
  <si>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</si>
  <si>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</si>
  <si>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</si>
  <si>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</si>
  <si>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</si>
  <si>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</si>
  <si>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</si>
  <si>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</si>
  <si>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</si>
  <si>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</si>
  <si>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</si>
  <si>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</si>
  <si>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</si>
  <si>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</si>
  <si>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</si>
  <si>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</si>
  <si>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</si>
  <si>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</si>
  <si>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</si>
  <si>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</si>
  <si>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</si>
  <si>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</si>
  <si>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</si>
  <si>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</si>
  <si>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</si>
  <si>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</si>
  <si>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</si>
  <si>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</si>
  <si>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</si>
  <si>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</si>
  <si>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</si>
  <si>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</si>
  <si>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</si>
  <si>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</si>
  <si>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</si>
  <si>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</si>
  <si>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</si>
  <si>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</si>
  <si>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</si>
  <si>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</si>
  <si>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</si>
  <si>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</si>
  <si>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</si>
  <si>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</si>
  <si>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</si>
  <si>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</si>
  <si>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</si>
  <si>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</si>
  <si>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</si>
  <si>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</si>
  <si>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</si>
  <si>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</si>
  <si>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</si>
  <si>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</si>
  <si>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</si>
  <si>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</si>
  <si>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</si>
  <si>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</si>
  <si>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</si>
  <si>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</si>
  <si>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</si>
  <si>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</si>
  <si>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</si>
  <si>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</si>
  <si>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</si>
  <si>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</si>
  <si>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</si>
  <si>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</si>
  <si>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</si>
  <si>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</si>
  <si>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</si>
  <si>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</si>
  <si>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</si>
  <si>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</si>
  <si>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</si>
  <si>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</si>
  <si>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</si>
  <si>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</si>
  <si>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</si>
  <si>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</si>
  <si>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</si>
  <si>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</si>
  <si>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</si>
  <si>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</si>
  <si>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</si>
  <si>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</si>
  <si>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</si>
  <si>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</si>
  <si>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</si>
  <si>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</si>
  <si>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</si>
  <si>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</si>
  <si>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</si>
  <si>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</si>
  <si>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</si>
  <si>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</si>
  <si>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</si>
  <si>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</si>
  <si>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</si>
  <si>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</si>
  <si>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</si>
  <si>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</si>
  <si>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</si>
  <si>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</si>
  <si>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</si>
  <si>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</si>
  <si>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</si>
  <si>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</si>
  <si>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</si>
  <si>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</si>
  <si>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</si>
  <si>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</si>
  <si>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</si>
  <si>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</si>
  <si>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</si>
  <si>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</si>
  <si>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</si>
  <si>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</si>
  <si>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</si>
  <si>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</si>
  <si>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</si>
  <si>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</si>
  <si>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</si>
  <si>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</si>
  <si>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</si>
  <si>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</si>
  <si>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</si>
  <si>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</si>
  <si>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</si>
  <si>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</si>
  <si>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</si>
  <si>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</si>
  <si>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</si>
  <si>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</si>
  <si>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</si>
  <si>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</si>
  <si>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</si>
  <si>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</si>
  <si>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</si>
  <si>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</si>
  <si>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</si>
  <si>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</si>
  <si>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</si>
  <si>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</si>
  <si>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</si>
  <si>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</si>
  <si>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</si>
  <si>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</si>
  <si>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</si>
  <si>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</si>
  <si>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</si>
  <si>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</si>
  <si>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</si>
  <si>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</si>
  <si>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</si>
  <si>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</si>
  <si>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</si>
  <si>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</si>
  <si>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</si>
  <si>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</si>
  <si>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</si>
  <si>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</si>
  <si>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</si>
  <si>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</si>
  <si>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</si>
  <si>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</si>
  <si>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</si>
  <si>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</si>
  <si>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</si>
  <si>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</si>
  <si>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</si>
  <si>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</si>
  <si>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</si>
  <si>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</si>
  <si>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</si>
  <si>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</si>
  <si>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</si>
  <si>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</si>
  <si>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</si>
  <si>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</si>
  <si>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</si>
  <si>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</si>
  <si>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</si>
  <si>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</si>
  <si>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</si>
  <si>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</si>
  <si>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</si>
  <si>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</si>
  <si>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</si>
  <si>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</si>
  <si>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</si>
  <si>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</si>
  <si>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</si>
  <si>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</si>
  <si>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</si>
  <si>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</si>
  <si>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</si>
  <si>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</si>
  <si>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</si>
  <si>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</si>
  <si>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</si>
  <si>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</si>
  <si>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</si>
  <si>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</si>
  <si>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</si>
  <si>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</si>
  <si>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</si>
  <si>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</si>
  <si>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</si>
  <si>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</si>
  <si>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</si>
  <si>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</si>
  <si>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</si>
  <si>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</si>
  <si>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</si>
  <si>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</si>
  <si>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</si>
  <si>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</si>
  <si>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</si>
  <si>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</si>
  <si>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</si>
  <si>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</si>
  <si>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</si>
  <si>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</si>
  <si>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</si>
  <si>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</si>
  <si>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</si>
  <si>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</si>
  <si>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</si>
  <si>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</si>
  <si>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</si>
  <si>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</si>
  <si>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</si>
  <si>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</si>
  <si>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</si>
  <si>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</si>
  <si>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</si>
  <si>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</si>
  <si>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</si>
  <si>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</si>
  <si>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</si>
  <si>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</si>
  <si>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</si>
  <si>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</si>
  <si>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</si>
  <si>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</si>
  <si>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</si>
  <si>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</si>
  <si>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</si>
  <si>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</si>
  <si>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</si>
  <si>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</si>
  <si>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</si>
  <si>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</si>
  <si>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</si>
  <si>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</si>
  <si>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</si>
  <si>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</si>
  <si>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</si>
  <si>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</si>
  <si>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</si>
  <si>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</si>
  <si>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</si>
  <si>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</si>
  <si>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</si>
  <si>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</si>
  <si>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</si>
  <si>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</si>
  <si>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</si>
  <si>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</si>
  <si>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</si>
  <si>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</si>
  <si>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</si>
  <si>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</si>
  <si>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</si>
  <si>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</si>
  <si>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</si>
  <si>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</si>
  <si>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</si>
  <si>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</si>
  <si>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</si>
  <si>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</si>
  <si>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</si>
  <si>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</si>
  <si>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</si>
  <si>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</si>
  <si>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</si>
  <si>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</si>
  <si>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</si>
  <si>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</si>
  <si>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</si>
  <si>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</si>
  <si>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</si>
  <si>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</si>
  <si>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</si>
  <si>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</si>
  <si>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</si>
  <si>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</si>
  <si>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</si>
  <si>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</si>
  <si>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</si>
  <si>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</si>
  <si>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</si>
  <si>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</si>
  <si>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</si>
  <si>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</si>
  <si>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</si>
  <si>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</si>
  <si>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</si>
  <si>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</si>
  <si>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</si>
  <si>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</si>
  <si>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</si>
  <si>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</si>
  <si>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</si>
  <si>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</si>
  <si>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</si>
  <si>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</si>
  <si>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</si>
  <si>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</si>
  <si>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</si>
  <si>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</si>
  <si>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</si>
  <si>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</si>
  <si>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</si>
  <si>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</si>
  <si>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</si>
  <si>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</si>
  <si>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</si>
  <si>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</si>
  <si>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</si>
  <si>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</si>
  <si>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</si>
  <si>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</si>
  <si>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</si>
  <si>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</si>
  <si>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</si>
  <si>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</si>
  <si>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</si>
  <si>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</si>
  <si>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</si>
  <si>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</si>
  <si>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</si>
  <si>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</si>
  <si>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</si>
  <si>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</si>
  <si>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</si>
  <si>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</si>
  <si>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</si>
  <si>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</si>
  <si>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</si>
  <si>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</si>
  <si>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</si>
  <si>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</si>
  <si>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</si>
  <si>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</si>
  <si>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</si>
  <si>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</si>
  <si>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</si>
  <si>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</si>
  <si>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</si>
  <si>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</si>
  <si>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</si>
  <si>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</si>
  <si>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</si>
  <si>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</si>
  <si>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</si>
  <si>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</si>
  <si>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</si>
  <si>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</si>
  <si>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</si>
  <si>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</si>
  <si>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</si>
  <si>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</si>
  <si>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</si>
  <si>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</si>
  <si>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</si>
  <si>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</si>
  <si>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</si>
  <si>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</si>
  <si>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</si>
  <si>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</si>
  <si>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</si>
  <si>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</si>
  <si>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</si>
  <si>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</si>
  <si>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</si>
  <si>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</si>
  <si>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</si>
  <si>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</si>
  <si>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</si>
  <si>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</si>
  <si>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</si>
  <si>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</si>
  <si>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</si>
  <si>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</si>
  <si>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</si>
  <si>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</si>
  <si>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</si>
  <si>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</si>
  <si>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</si>
  <si>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</si>
  <si>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</si>
  <si>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</si>
  <si>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</si>
  <si>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</si>
  <si>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</si>
  <si>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</si>
  <si>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</si>
  <si>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</si>
  <si>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</si>
  <si>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</si>
  <si>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</si>
  <si>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</si>
  <si>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</si>
  <si>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</si>
  <si>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</si>
  <si>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</si>
  <si>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</si>
  <si>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</si>
  <si>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</si>
  <si>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</si>
  <si>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</si>
  <si>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</si>
  <si>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</si>
  <si>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</si>
  <si>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</si>
  <si>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</si>
  <si>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</si>
  <si>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</si>
  <si>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</si>
  <si>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</si>
  <si>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</si>
  <si>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</si>
  <si>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</si>
  <si>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</si>
  <si>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</si>
  <si>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</si>
  <si>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</si>
  <si>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</si>
  <si>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</si>
  <si>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</si>
  <si>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</si>
  <si>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</si>
  <si>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</si>
  <si>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</si>
  <si>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</si>
  <si>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</si>
  <si>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</si>
  <si>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</si>
  <si>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</si>
  <si>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</si>
  <si>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</si>
  <si>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</si>
  <si>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</si>
  <si>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</si>
  <si>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</si>
  <si>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</si>
  <si>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</si>
  <si>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</si>
  <si>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</si>
  <si>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</si>
  <si>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</si>
  <si>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</si>
  <si>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</si>
  <si>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</si>
  <si>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</si>
  <si>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</si>
  <si>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</si>
  <si>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</si>
  <si>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Count of outcomes</t>
  </si>
  <si>
    <t>Column Labels</t>
  </si>
  <si>
    <t>Grand Total</t>
  </si>
  <si>
    <t>Parent Category</t>
  </si>
  <si>
    <t>(All)</t>
  </si>
  <si>
    <t>Row Labels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</si>
  <si>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</si>
  <si>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</si>
  <si>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</si>
  <si>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</si>
  <si>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</si>
  <si>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</si>
  <si>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</si>
  <si>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</si>
  <si>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</si>
  <si>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Date Created Conversion</t>
  </si>
  <si>
    <t>Date Ended Conversion</t>
  </si>
  <si>
    <t>Extra Practice!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</si>
  <si>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</si>
  <si>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</si>
  <si>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</si>
  <si>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</si>
  <si>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</si>
  <si>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</si>
  <si>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</si>
  <si>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</si>
  <si>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</si>
  <si>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</si>
  <si>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</si>
  <si>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</si>
  <si>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</si>
  <si>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</si>
  <si>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</si>
  <si>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</si>
  <si>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Donantions</t>
  </si>
  <si>
    <t>Number of Backers</t>
  </si>
  <si>
    <t>Successful</t>
  </si>
  <si>
    <t>Failed</t>
  </si>
  <si>
    <t>Mean Goal</t>
  </si>
  <si>
    <t>Median Goal</t>
  </si>
  <si>
    <t>Median Pledged</t>
  </si>
  <si>
    <t>Mean Pleadge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</si>
  <si>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</si>
  <si>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</si>
  <si>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</si>
  <si>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</si>
  <si>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</si>
  <si>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</si>
  <si>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</si>
  <si>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</si>
  <si>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</si>
  <si>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Total Projects</t>
  </si>
  <si>
    <t>Percentage Successful</t>
  </si>
  <si>
    <t>Percentage Failed</t>
  </si>
  <si>
    <t>Percentage Canceled</t>
  </si>
  <si>
    <t>Less than 1000</t>
  </si>
  <si>
    <t>1000 to 4900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</si>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</sst>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NumberFormat="1" applyFon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10" fontId="1" fillId="0" borderId="0" xfId="1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45FFAA"/>
      <color rgb="FFFF0302"/>
      <color rgb="FFF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 copy.xlsx]Outcomes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B-CB4F-AF2B-3195CEDB990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B-CB4F-AF2B-3195CEDB990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B-CB4F-AF2B-3195CEDB9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725535"/>
        <c:axId val="553418863"/>
      </c:lineChart>
      <c:catAx>
        <c:axId val="55172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18863"/>
        <c:crosses val="autoZero"/>
        <c:auto val="1"/>
        <c:lblAlgn val="ctr"/>
        <c:lblOffset val="100"/>
        <c:noMultiLvlLbl val="0"/>
      </c:catAx>
      <c:valAx>
        <c:axId val="5534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2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3-814C-A85A-D23B26ECB5A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3-814C-A85A-D23B26ECB5A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3-814C-A85A-D23B26ECB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928496"/>
        <c:axId val="1050272576"/>
      </c:lineChart>
      <c:catAx>
        <c:axId val="11199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72576"/>
        <c:crosses val="autoZero"/>
        <c:auto val="1"/>
        <c:lblAlgn val="ctr"/>
        <c:lblOffset val="100"/>
        <c:noMultiLvlLbl val="0"/>
      </c:catAx>
      <c:valAx>
        <c:axId val="105027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9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0-3549-9FD6-1BB55A36F7C3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20-3549-9FD6-1BB55A36F7C3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Goals'!$F$2:$F$13</c:f>
              <c:strCache>
                <c:ptCount val="12"/>
                <c:pt idx="0">
                  <c:v>Less than 1000</c:v>
                </c:pt>
                <c:pt idx="1">
                  <c:v>1000 to 4900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20-3549-9FD6-1BB55A36F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56352"/>
        <c:axId val="1499412176"/>
      </c:lineChart>
      <c:catAx>
        <c:axId val="1499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12176"/>
        <c:crosses val="autoZero"/>
        <c:auto val="1"/>
        <c:lblAlgn val="ctr"/>
        <c:lblOffset val="100"/>
        <c:noMultiLvlLbl val="0"/>
      </c:catAx>
      <c:valAx>
        <c:axId val="149941217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 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4-094B-9B7E-9C9A8C5386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54-094B-9B7E-9C9A8C5386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54-094B-9B7E-9C9A8C5386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54-094B-9B7E-9C9A8C538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7708015"/>
        <c:axId val="537787599"/>
      </c:barChart>
      <c:catAx>
        <c:axId val="537708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87599"/>
        <c:crosses val="autoZero"/>
        <c:auto val="1"/>
        <c:lblAlgn val="ctr"/>
        <c:lblOffset val="100"/>
        <c:noMultiLvlLbl val="0"/>
      </c:catAx>
      <c:valAx>
        <c:axId val="53778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0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 copy.xlsx]Subcategory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A-F546-AE2B-7997E6B355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BA-F546-AE2B-7997E6B355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BA-F546-AE2B-7997E6B35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169455"/>
        <c:axId val="551235487"/>
      </c:barChart>
      <c:catAx>
        <c:axId val="55116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35487"/>
        <c:crosses val="autoZero"/>
        <c:auto val="1"/>
        <c:lblAlgn val="ctr"/>
        <c:lblOffset val="100"/>
        <c:noMultiLvlLbl val="0"/>
      </c:catAx>
      <c:valAx>
        <c:axId val="55123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6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10</xdr:row>
      <xdr:rowOff>120650</xdr:rowOff>
    </xdr:from>
    <xdr:to>
      <xdr:col>14</xdr:col>
      <xdr:colOff>711200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CFA27-7167-704D-9FCD-2B437773E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25400</xdr:rowOff>
    </xdr:from>
    <xdr:to>
      <xdr:col>14</xdr:col>
      <xdr:colOff>203200</xdr:colOff>
      <xdr:row>23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CC8B9-3C92-1F44-9C42-9A217BF61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787400</xdr:colOff>
      <xdr:row>16</xdr:row>
      <xdr:rowOff>120650</xdr:rowOff>
    </xdr:from>
    <xdr:to>
      <xdr:col>10</xdr:col>
      <xdr:colOff>444500</xdr:colOff>
      <xdr:row>38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17AA1E-BA4D-0546-B7CD-1D19C7DBC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133350</xdr:rowOff>
    </xdr:from>
    <xdr:to>
      <xdr:col>9</xdr:col>
      <xdr:colOff>546100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B27A1-4670-DB4E-9633-4DF1BBA36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761999</xdr:colOff>
      <xdr:row>9</xdr:row>
      <xdr:rowOff>76200</xdr:rowOff>
    </xdr:from>
    <xdr:to>
      <xdr:col>16</xdr:col>
      <xdr:colOff>804332</xdr:colOff>
      <xdr:row>38</xdr:row>
      <xdr:rowOff>155222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06FF9-EA61-0C4C-B6FC-329321161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Valdiglesias" refreshedDate="44424.645094097221" createdVersion="7" refreshedVersion="7" minRefreshableVersion="3" recordCount="4114" xr:uid="{1CCE9BC6-9839-E343-A0C0-C4FAD685A4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Valdiglesias" refreshedDate="44424.720064236113" createdVersion="7" refreshedVersion="7" minRefreshableVersion="3" recordCount="4114" xr:uid="{D6255B04-7B4B-B345-B68E-9D609C561DE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Valdiglesias" refreshedDate="44430.659407407409" createdVersion="7" refreshedVersion="7" minRefreshableVersion="3" recordCount="4114" xr:uid="{F6914DE3-5896-CB4F-A762-8624F1038D68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10601041"/>
        <n v="1407456000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383332400"/>
        <n v="145024914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445363722"/>
        <n v="1275364740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414608843"/>
        <n v="1336751220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2270340"/>
        <n v="1471834800"/>
        <n v="1331174635"/>
        <n v="1473047940"/>
        <n v="1482515937"/>
        <n v="1437934759"/>
        <n v="1367366460"/>
        <n v="1448074800"/>
        <n v="1364597692"/>
        <n v="1427469892"/>
        <n v="1405802330"/>
        <n v="1461769107"/>
        <n v="1298699828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65498800"/>
        <n v="1489320642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79175680"/>
        <n v="1433059187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444149886"/>
        <n v="1348028861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429291982"/>
        <n v="1323666376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39611140"/>
        <n v="14180147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18769129"/>
        <n v="1402901940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19181890"/>
        <n v="1464807420"/>
        <n v="1477210801"/>
        <n v="1405746000"/>
        <n v="1366693272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04471600"/>
        <n v="1434241255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27936400"/>
        <n v="1405915140"/>
        <n v="1470092340"/>
        <n v="1410379774"/>
        <n v="1306296000"/>
        <n v="1402459200"/>
        <n v="1418581088"/>
        <n v="1460754000"/>
        <n v="1359052710"/>
        <n v="1311298745"/>
        <n v="1335540694"/>
        <n v="1410904413"/>
        <n v="1444860063"/>
        <n v="1406952781"/>
        <n v="1432694700"/>
        <n v="1458938200"/>
        <n v="1460127635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461913140"/>
        <n v="1298167001"/>
        <n v="1475664834"/>
        <n v="1341964080"/>
        <n v="1330760367"/>
        <n v="1379093292"/>
        <n v="1461823140"/>
        <n v="1438772400"/>
        <n v="1415004770"/>
        <n v="1453765920"/>
        <n v="1465750800"/>
        <n v="1466567700"/>
        <n v="1309009323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24516400"/>
        <n v="1464199591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6052627"/>
        <n v="1440734400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80579140"/>
        <n v="1402696800"/>
        <n v="1471622450"/>
        <n v="1326436488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8875107"/>
        <n v="1430154720"/>
        <n v="1454047140"/>
        <n v="1411771384"/>
        <n v="1443408550"/>
        <n v="1408815440"/>
        <n v="1398988662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40090300"/>
        <n v="1433343869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490416380"/>
        <n v="1381917540"/>
        <n v="1402845364"/>
        <n v="1436380200"/>
        <n v="1425675892"/>
        <n v="1469359728"/>
        <n v="1421606018"/>
        <n v="1402290000"/>
        <n v="1432299600"/>
        <n v="1449756896"/>
        <n v="1402341615"/>
        <n v="1464863118"/>
        <n v="1419259679"/>
        <n v="1437364740"/>
        <n v="1436696712"/>
        <n v="1433880605"/>
        <n v="1404522000"/>
        <n v="1445431533"/>
        <n v="1367940794"/>
        <n v="1465527600"/>
        <n v="1462224398"/>
        <n v="1278799200"/>
        <n v="1459702800"/>
        <n v="1275529260"/>
        <n v="1469994300"/>
        <n v="1410037200"/>
        <n v="138172314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38799760"/>
        <n v="1472074928"/>
        <n v="1446759880"/>
        <n v="1425741525"/>
        <n v="1435185252"/>
        <n v="1452384000"/>
        <n v="1429767607"/>
        <n v="1286568268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37188400"/>
        <n v="1480559011"/>
        <n v="1317576973"/>
        <n v="1368066453"/>
        <n v="1448733628"/>
        <n v="1410145200"/>
        <n v="1425758257"/>
        <n v="1428606055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482711309"/>
        <n v="1329240668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443641340"/>
        <n v="1335564000"/>
        <n v="1464817320"/>
        <n v="1408289724"/>
        <n v="1462879020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57139600"/>
        <n v="14365620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415481203"/>
        <n v="1262325600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318463879"/>
        <n v="1400467759"/>
        <n v="1433134800"/>
        <n v="1439136000"/>
        <n v="1454425128"/>
        <n v="1331441940"/>
        <n v="1437447600"/>
        <n v="1425142800"/>
        <n v="1489172435"/>
        <n v="1475342382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41995769"/>
        <n v="1483203540"/>
        <n v="1392675017"/>
        <n v="1406887310"/>
        <n v="1469016131"/>
        <n v="1433343850"/>
        <n v="1303801140"/>
        <n v="1345086445"/>
        <n v="1441547220"/>
        <n v="1476939300"/>
        <n v="1472952982"/>
        <n v="1470056614"/>
        <n v="1306994340"/>
        <n v="1438764207"/>
        <n v="1401253140"/>
        <n v="1486313040"/>
        <n v="1407701966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410755286"/>
        <n v="1405249113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421691298"/>
        <n v="1356724263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438437600"/>
        <n v="1330789165"/>
        <n v="1417101683"/>
        <n v="1405614823"/>
        <n v="1431206058"/>
        <n v="1407034796"/>
        <n v="1396054800"/>
        <n v="1446483000"/>
        <n v="1475766932"/>
        <n v="1387835654"/>
        <n v="1391718671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7283391"/>
        <n v="1435442340"/>
        <n v="1310158800"/>
        <n v="1464471840"/>
        <n v="1464904800"/>
        <n v="1418953984"/>
        <n v="1431115500"/>
        <n v="1475101495"/>
        <n v="1406227904"/>
        <n v="1484740918"/>
        <n v="1455231540"/>
        <n v="1430179200"/>
        <n v="1322106796"/>
        <n v="1434907966"/>
        <n v="1454431080"/>
        <n v="1455142416"/>
        <n v="1388102094"/>
        <n v="1434092876"/>
        <n v="1381449600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370019600"/>
        <n v="1428725192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409924340"/>
        <n v="1353196800"/>
        <n v="1346462462"/>
        <n v="1462230000"/>
        <n v="1410746403"/>
        <n v="1428704848"/>
        <n v="1491586534"/>
        <n v="1435255659"/>
        <n v="1337569140"/>
        <n v="1484110800"/>
        <n v="1465672979"/>
        <n v="1259686800"/>
        <n v="1278111600"/>
        <n v="1434625441"/>
        <n v="1490559285"/>
        <n v="1381881890"/>
        <n v="1315457658"/>
        <n v="1467473723"/>
        <n v="1395435712"/>
        <n v="1458057600"/>
        <n v="1439251926"/>
        <n v="1423022400"/>
        <n v="1356211832"/>
        <n v="1405017345"/>
        <n v="1400475600"/>
        <n v="13469509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41995595"/>
        <n v="1404273540"/>
        <n v="1486095060"/>
        <n v="1444405123"/>
        <n v="1316746837"/>
        <n v="1433422793"/>
        <n v="1359240856"/>
        <n v="1318633200"/>
        <n v="1378439940"/>
        <n v="1338083997"/>
        <n v="1462037777"/>
        <n v="1404360478"/>
        <n v="1476479447"/>
        <n v="1404314952"/>
        <n v="1408252260"/>
        <n v="1406719110"/>
        <n v="1464482160"/>
        <n v="1469329217"/>
        <n v="1484687436"/>
        <n v="1379363406"/>
        <n v="1417387322"/>
        <n v="1342234920"/>
        <n v="1423333581"/>
        <n v="1464485339"/>
        <n v="1317231008"/>
        <n v="1444510800"/>
        <n v="1479125642"/>
        <n v="1434405980"/>
        <n v="1463529600"/>
        <n v="1488958200"/>
        <n v="127199466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387479360"/>
        <n v="1354017600"/>
        <n v="1472751121"/>
        <n v="1311538136"/>
        <n v="1421635190"/>
        <n v="1394460000"/>
        <n v="1362960000"/>
        <n v="1482339794"/>
        <n v="1429321210"/>
        <n v="1461653700"/>
        <n v="1433948671"/>
        <n v="1434921600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03964574"/>
        <n v="1446213612"/>
        <n v="1453411109"/>
        <n v="1466204400"/>
        <n v="1424556325"/>
        <n v="1481213752"/>
        <n v="1437420934"/>
        <n v="1468729149"/>
        <n v="1415832338"/>
        <n v="1422075540"/>
        <n v="1444027186"/>
        <n v="1304395140"/>
        <n v="1425193140"/>
        <n v="1416211140"/>
        <n v="1451491953"/>
        <n v="1450166340"/>
        <n v="1422937620"/>
        <n v="1388553960"/>
        <n v="1391851831"/>
        <n v="1259643540"/>
        <n v="1448463431"/>
        <n v="1308011727"/>
        <n v="1406185200"/>
        <n v="1424149140"/>
        <n v="1427319366"/>
        <n v="1457914373"/>
        <n v="1460553480"/>
        <n v="1405658752"/>
        <n v="1425057075"/>
        <n v="1422928800"/>
        <n v="1409072982"/>
        <n v="1336669200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491421314"/>
        <n v="1423050618"/>
        <n v="1329082983"/>
        <n v="1429793446"/>
        <n v="1409344985"/>
        <n v="1411012740"/>
        <n v="1338579789"/>
        <n v="1475937812"/>
        <n v="1421348428"/>
        <n v="1334556624"/>
        <n v="1361606940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443121765"/>
        <n v="1460730079"/>
        <n v="1312212855"/>
        <n v="1399809052"/>
        <n v="1412536573"/>
        <n v="1378592731"/>
        <n v="1425704100"/>
        <n v="1433964444"/>
        <n v="1403715546"/>
        <n v="1423138800"/>
        <n v="1383062083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409585434"/>
        <n v="1362086700"/>
        <n v="1362211140"/>
        <n v="1389476201"/>
        <n v="1333921508"/>
        <n v="1420088400"/>
        <n v="1441167586"/>
        <n v="1319076000"/>
        <n v="1459121162"/>
        <n v="1365448657"/>
        <n v="1304439025"/>
        <n v="1373475120"/>
        <n v="1369958400"/>
        <n v="1438333080"/>
        <n v="1437676380"/>
        <n v="1489238940"/>
        <n v="1337824055"/>
        <n v="1336866863"/>
        <n v="1410550484"/>
        <n v="1469199740"/>
        <n v="1457967975"/>
        <n v="1278302400"/>
        <n v="1407691248"/>
        <n v="1395023719"/>
        <n v="1431925200"/>
        <n v="1443040464"/>
        <n v="1474507065"/>
        <n v="1441358873"/>
        <n v="1333771200"/>
        <n v="1342921202"/>
        <n v="1440004512"/>
        <n v="1465505261"/>
        <n v="1435325100"/>
        <n v="1440892800"/>
        <n v="1331697540"/>
        <n v="1457071397"/>
        <n v="1444060800"/>
        <n v="1459341380"/>
        <n v="1455998867"/>
        <n v="1462053540"/>
        <n v="1333028723"/>
        <n v="1340733600"/>
        <n v="1312224383"/>
        <n v="1370390432"/>
        <n v="1452387096"/>
        <n v="1391706084"/>
        <n v="1411874580"/>
        <n v="1440111600"/>
        <n v="1429554349"/>
        <n v="1448863449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20130935"/>
        <n v="1417389067"/>
        <n v="1404564028"/>
        <n v="1348545540"/>
        <n v="1433009400"/>
        <n v="1488337200"/>
        <n v="1431709312"/>
        <n v="1362146280"/>
        <n v="1456094197"/>
        <n v="1431298740"/>
        <n v="1418649177"/>
        <n v="1404312846"/>
        <n v="1428940775"/>
        <n v="1362060915"/>
        <n v="1470197340"/>
        <n v="1487102427"/>
        <n v="1414107040"/>
        <n v="1380720474"/>
        <n v="1420095540"/>
        <n v="1321385820"/>
        <n v="1438467894"/>
        <n v="1462738327"/>
        <n v="1365367938"/>
        <n v="1418183325"/>
        <n v="1457739245"/>
        <n v="1420952340"/>
        <n v="1428641940"/>
        <n v="1403192031"/>
        <n v="1488240000"/>
        <n v="1441119919"/>
        <n v="1405094400"/>
        <n v="1466056689"/>
        <n v="1438183889"/>
        <n v="1405882287"/>
        <n v="1465394340"/>
        <n v="1467531536"/>
        <n v="1430081759"/>
        <n v="1410972319"/>
        <n v="1331621940"/>
        <n v="1404666836"/>
        <n v="1445439674"/>
        <n v="1438734833"/>
        <n v="1437129179"/>
        <n v="1437432392"/>
        <n v="1417737781"/>
        <n v="1385447459"/>
        <n v="1449701284"/>
        <n v="1338830395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439827200"/>
        <n v="1334610000"/>
        <n v="1327776847"/>
        <n v="1351095976"/>
        <n v="1340904416"/>
        <n v="1462697966"/>
        <n v="1405227540"/>
        <n v="1258955940"/>
        <n v="1481367600"/>
        <n v="1468752468"/>
        <n v="1409337911"/>
        <n v="1451430000"/>
        <n v="1407621425"/>
        <n v="1482108350"/>
        <n v="1437461940"/>
        <n v="1439741591"/>
        <n v="1466172000"/>
        <n v="1452299761"/>
        <n v="1335113976"/>
        <n v="1471214743"/>
        <n v="1432151326"/>
        <n v="1467575940"/>
        <n v="1410761280"/>
        <n v="1431928784"/>
        <n v="1438793432"/>
        <n v="1356392857"/>
        <n v="1406470645"/>
        <n v="1402938394"/>
        <n v="1425136462"/>
        <n v="1430029680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00301165"/>
        <n v="1483137311"/>
        <n v="1339840740"/>
        <n v="1422562864"/>
        <n v="1461762960"/>
        <n v="1446732975"/>
        <n v="1334326635"/>
        <n v="1337102187"/>
        <n v="1367676034"/>
        <n v="1413953940"/>
        <n v="1402095600"/>
        <n v="1471087957"/>
        <n v="1417276800"/>
        <n v="1380599940"/>
        <n v="1434995295"/>
        <n v="1434039186"/>
        <n v="1474886229"/>
        <n v="1473358122"/>
        <n v="1417392000"/>
        <n v="1427580426"/>
        <n v="1434476849"/>
        <n v="1430993394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31374222"/>
        <n v="1469220144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44971540"/>
        <n v="1424421253"/>
        <n v="1435730400"/>
        <n v="1480525200"/>
        <n v="1435698368"/>
        <n v="1409376600"/>
        <n v="1429317420"/>
        <n v="1425099540"/>
        <n v="1434309540"/>
        <n v="1491656045"/>
        <n v="1338321305"/>
        <n v="1477550434"/>
        <n v="1406988000"/>
        <n v="1456002300"/>
        <n v="1481615940"/>
        <n v="1411150701"/>
        <n v="1350687657"/>
        <n v="1425136200"/>
        <n v="1327535392"/>
        <n v="1491001140"/>
        <n v="1412770578"/>
        <n v="1414758620"/>
        <n v="1462420960"/>
        <n v="1315171845"/>
        <n v="1491470442"/>
        <n v="1467054000"/>
        <n v="1440266422"/>
        <n v="1328377444"/>
        <n v="1463743860"/>
        <n v="1447269367"/>
        <n v="1460860144"/>
        <n v="1432499376"/>
        <n v="1452120613"/>
        <n v="1481522400"/>
        <n v="1473211313"/>
        <n v="1468496933"/>
        <n v="1420860180"/>
        <n v="1406876400"/>
        <n v="1331182740"/>
        <n v="1342115132"/>
        <n v="1469998680"/>
        <n v="1462564182"/>
        <n v="1458117190"/>
        <n v="1443561159"/>
        <n v="1351223940"/>
        <n v="1445252400"/>
        <n v="1434542702"/>
        <n v="1379164040"/>
        <n v="1340429276"/>
        <n v="1412092800"/>
        <n v="1444330821"/>
        <n v="1434120856"/>
        <n v="1470595109"/>
        <n v="1451494210"/>
        <n v="1439246991"/>
        <n v="1461765300"/>
        <n v="1422637200"/>
        <n v="1301792400"/>
        <n v="1393694280"/>
        <n v="1479846507"/>
        <n v="1354756714"/>
        <n v="1411980020"/>
        <n v="1409490480"/>
        <n v="1412090349"/>
        <n v="1408029623"/>
        <n v="1485964559"/>
        <n v="1424474056"/>
        <n v="1477174138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357934424"/>
        <n v="1408922049"/>
        <n v="1413634059"/>
        <n v="1334250165"/>
        <n v="1476632178"/>
        <n v="1311576600"/>
        <n v="1411868313"/>
        <n v="1421095672"/>
        <n v="1440219540"/>
        <n v="1444577345"/>
        <n v="1443704400"/>
        <n v="1324232504"/>
        <n v="1357160384"/>
        <n v="142285314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61902340"/>
        <n v="1412706375"/>
        <n v="1477968934"/>
        <n v="1343016000"/>
        <n v="1481000340"/>
        <n v="1468437240"/>
        <n v="1459439471"/>
        <n v="1407686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450887480"/>
        <n v="1409000400"/>
        <n v="1305483086"/>
        <n v="1436738772"/>
        <n v="1431982727"/>
        <n v="1485885600"/>
        <n v="1462565855"/>
        <n v="1434894082"/>
        <n v="1459444656"/>
        <n v="1454412584"/>
        <n v="1439247600"/>
        <n v="1299243427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57812364"/>
        <n v="1431536015"/>
        <n v="1349392033"/>
        <n v="1430851680"/>
        <n v="1457906400"/>
        <n v="1462655519"/>
        <n v="1419183813"/>
        <n v="1421350140"/>
        <n v="1443040059"/>
        <n v="1439931675"/>
        <n v="1440215940"/>
        <n v="1413992210"/>
        <n v="1330214841"/>
        <n v="1325007358"/>
        <n v="1455390126"/>
        <n v="1428097739"/>
        <n v="1474228265"/>
        <n v="1426302660"/>
        <n v="1407536846"/>
        <n v="1404570147"/>
        <n v="1428256277"/>
        <n v="1476010619"/>
        <n v="1428075480"/>
        <n v="1420750683"/>
        <n v="1440245273"/>
        <n v="1442381847"/>
        <n v="1424568107"/>
        <n v="1408232520"/>
        <n v="1387601040"/>
        <n v="1483048900"/>
        <n v="1410416097"/>
        <n v="1425124800"/>
        <n v="1427890925"/>
        <n v="1472621760"/>
        <n v="1448922600"/>
        <n v="1436110717"/>
        <n v="1432589896"/>
        <n v="1430703638"/>
        <n v="1420215216"/>
        <n v="1430409651"/>
        <n v="1386568740"/>
        <n v="1448745741"/>
        <n v="1446451200"/>
        <n v="1310440482"/>
        <n v="1358367565"/>
        <n v="1434994266"/>
        <n v="1474230385"/>
        <n v="1431018719"/>
        <n v="1266210000"/>
        <n v="1467752083"/>
        <n v="1450211116"/>
        <n v="1447032093"/>
        <n v="1406994583"/>
        <n v="1488783507"/>
        <n v="1420099140"/>
        <n v="1464712394"/>
        <n v="1417501145"/>
        <n v="1468392599"/>
        <n v="1484065881"/>
        <n v="1419017488"/>
        <n v="1404241200"/>
        <n v="1457734843"/>
        <n v="1428951600"/>
        <n v="1434847859"/>
        <n v="1343440800"/>
        <n v="1337955240"/>
        <n v="1287115200"/>
        <n v="1488271860"/>
        <n v="1454525340"/>
        <n v="1480140000"/>
        <n v="1435441454"/>
        <n v="1392417800"/>
        <n v="1293937200"/>
        <n v="1430316426"/>
        <n v="1471130956"/>
        <n v="1404926665"/>
        <n v="1455831000"/>
        <n v="1425246439"/>
        <n v="1346017023"/>
        <n v="1423424329"/>
        <n v="1476717319"/>
        <n v="1419644444"/>
        <n v="1459872000"/>
        <n v="1492145940"/>
        <n v="1330577940"/>
        <n v="1405366359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5819425"/>
        <n v="1429912341"/>
        <n v="1421543520"/>
        <n v="1472920477"/>
        <n v="1277501520"/>
        <n v="1467398138"/>
        <n v="1414972800"/>
        <n v="1439298052"/>
        <n v="1443422134"/>
        <n v="1468615346"/>
        <n v="1334097387"/>
        <n v="1414623471"/>
        <n v="1481132169"/>
        <n v="1416614523"/>
        <n v="1360795069"/>
        <n v="1449785566"/>
        <n v="1440912480"/>
        <n v="1426791770"/>
        <n v="1385735295"/>
        <n v="1441507006"/>
        <n v="1417656699"/>
        <n v="1464872848"/>
        <n v="1461278208"/>
        <n v="1437674545"/>
        <n v="1446307053"/>
        <n v="1414378800"/>
        <n v="1409962211"/>
        <n v="1483773169"/>
        <n v="1414445108"/>
        <n v="1329248940"/>
        <n v="1426117552"/>
        <n v="1409949002"/>
        <n v="1315341550"/>
        <n v="1440157656"/>
        <n v="1479410886"/>
        <n v="1413573010"/>
        <n v="1350505059"/>
        <n v="1317099540"/>
        <n v="1408986738"/>
        <n v="1452282420"/>
        <n v="1465123427"/>
        <n v="1437033360"/>
        <n v="1454110440"/>
        <n v="1448949540"/>
        <n v="1429038033"/>
        <n v="1424116709"/>
        <n v="1391194860"/>
        <n v="1366064193"/>
        <n v="1422068400"/>
        <n v="1477949764"/>
        <n v="1477454340"/>
        <n v="1411930556"/>
        <n v="1486814978"/>
        <n v="1480438905"/>
        <n v="1410930399"/>
        <n v="1449257348"/>
        <n v="1473444048"/>
        <n v="1403539200"/>
        <n v="1460608780"/>
        <n v="1484156948"/>
        <n v="1443379104"/>
        <n v="1403122380"/>
        <n v="1458925156"/>
        <n v="1427498172"/>
        <n v="1491768000"/>
        <n v="130654936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6006938"/>
        <n v="1450541229"/>
        <n v="1405461600"/>
        <n v="1470058860"/>
        <n v="1408827550"/>
        <n v="1466363576"/>
        <n v="1465407219"/>
        <n v="1487365200"/>
        <n v="1467934937"/>
        <n v="1435711246"/>
        <n v="1407869851"/>
        <n v="1408581930"/>
        <n v="1406913120"/>
        <n v="1427086740"/>
        <n v="1428519527"/>
        <n v="1396890822"/>
        <n v="1434213443"/>
        <n v="1492372800"/>
        <n v="1354919022"/>
        <n v="1452293675"/>
        <n v="1462112318"/>
        <n v="1466278339"/>
        <n v="1428780159"/>
        <n v="1376140520"/>
        <n v="1463645521"/>
        <n v="1482953115"/>
        <n v="1472317209"/>
        <n v="1433064540"/>
        <n v="1410836400"/>
        <n v="1417584860"/>
        <n v="1443782138"/>
        <n v="1437889336"/>
        <n v="1446984000"/>
        <n v="1443224622"/>
        <n v="1459845246"/>
        <n v="1433016672"/>
        <n v="1419368925"/>
        <n v="1452942000"/>
        <n v="1466227190"/>
        <n v="1424607285"/>
        <n v="1373665860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28642000"/>
        <n v="1464371211"/>
        <n v="1491019140"/>
        <n v="1454936460"/>
        <n v="1473044340"/>
        <n v="1491943445"/>
        <n v="1429456132"/>
        <n v="1421403960"/>
        <n v="1325763180"/>
        <n v="1273356960"/>
        <n v="1487811600"/>
        <n v="1422717953"/>
        <n v="1435633602"/>
        <n v="1474766189"/>
        <n v="1468349460"/>
        <n v="1472442900"/>
        <n v="1423186634"/>
        <n v="1408526477"/>
        <n v="1387077299"/>
        <n v="1409602217"/>
        <n v="1486046761"/>
        <n v="1283392800"/>
        <n v="1463329260"/>
        <n v="1473972813"/>
        <n v="1424604600"/>
        <n v="1421410151"/>
        <n v="1332748899"/>
        <n v="1475918439"/>
        <n v="1459368658"/>
        <n v="1457207096"/>
        <n v="1424009147"/>
        <n v="1430348400"/>
        <n v="1423432709"/>
        <n v="1428097450"/>
        <n v="1452112717"/>
        <n v="1441837879"/>
        <n v="1427920363"/>
        <n v="1457056555"/>
        <n v="1455523140"/>
        <n v="1460935800"/>
        <n v="1465130532"/>
        <n v="1295847926"/>
        <n v="1417474761"/>
        <n v="1287975829"/>
        <n v="1425110400"/>
        <n v="1478046661"/>
        <n v="1456189076"/>
        <n v="1428069541"/>
        <n v="1468351341"/>
        <n v="1412405940"/>
        <n v="1408040408"/>
        <n v="1411824444"/>
        <n v="1450327126"/>
        <n v="1417800435"/>
        <n v="1441649397"/>
        <n v="1429839571"/>
        <n v="1425758101"/>
        <n v="1427155726"/>
        <n v="1347672937"/>
        <n v="1462914000"/>
        <n v="1339273208"/>
        <n v="1312641536"/>
        <n v="1468937681"/>
        <n v="1432178810"/>
        <n v="1445013352"/>
        <n v="1419539223"/>
        <n v="1434063600"/>
        <n v="1384179548"/>
        <n v="1323998795"/>
        <n v="1402979778"/>
        <n v="1436297180"/>
        <n v="1446524159"/>
        <n v="1425178800"/>
        <n v="1333557975"/>
        <n v="1491277121"/>
        <n v="1385590111"/>
        <n v="1348367100"/>
        <n v="1421404247"/>
        <n v="1442065060"/>
        <n v="1370470430"/>
        <n v="1414354080"/>
        <n v="1488473351"/>
        <n v="1414533600"/>
        <n v="1451786137"/>
        <n v="1440524082"/>
        <n v="1417795480"/>
        <n v="1471370869"/>
        <n v="1400278290"/>
        <n v="1434827173"/>
        <n v="1365228982"/>
        <n v="1323994754"/>
        <n v="1481295099"/>
        <n v="1447311540"/>
        <n v="1446766372"/>
        <n v="1439069640"/>
        <n v="1442457112"/>
        <n v="1483459365"/>
        <n v="1400498789"/>
        <n v="1455822569"/>
        <n v="1418587234"/>
        <n v="1408831718"/>
        <n v="1434633191"/>
        <n v="1419626139"/>
        <n v="1435958786"/>
        <n v="1339816200"/>
        <n v="1403837574"/>
        <n v="1463343673"/>
        <n v="1405947126"/>
        <n v="1410424642"/>
        <n v="1403886084"/>
        <n v="1433988791"/>
        <n v="1479032260"/>
        <n v="1456851914"/>
        <n v="1425081694"/>
        <n v="1382478278"/>
        <n v="1440318908"/>
        <n v="1395007200"/>
        <n v="1422100800"/>
        <n v="1475877108"/>
        <n v="1427423940"/>
        <n v="1387657931"/>
        <n v="1426294201"/>
        <n v="1433930302"/>
        <n v="1411679804"/>
        <n v="1462484196"/>
        <n v="1383959939"/>
        <n v="1420724460"/>
        <n v="1422158199"/>
        <n v="1429460386"/>
        <n v="1485035131"/>
        <n v="1488340800"/>
        <n v="1482294990"/>
        <n v="1414360358"/>
        <n v="1407868561"/>
        <n v="1385055979"/>
        <n v="1385931702"/>
        <n v="1456703940"/>
        <n v="1454370941"/>
        <n v="1427842740"/>
        <n v="1415988991"/>
        <n v="1488546319"/>
        <n v="1407168000"/>
        <n v="1429823138"/>
        <n v="1399867409"/>
        <n v="1418315470"/>
        <n v="1490033247"/>
        <n v="1457870400"/>
        <n v="1467231614"/>
        <n v="1420413960"/>
        <n v="1434395418"/>
        <n v="1329864374"/>
        <n v="1478733732"/>
        <n v="1484698998"/>
        <n v="1459443385"/>
        <n v="1291093200"/>
        <n v="1428333345"/>
        <n v="1421498303"/>
        <n v="1351582938"/>
        <n v="1424081477"/>
        <n v="1428171037"/>
        <n v="1427659200"/>
        <n v="1420938000"/>
        <n v="1425066546"/>
        <n v="1470598345"/>
        <n v="1416081600"/>
        <n v="1396666779"/>
        <n v="1430360739"/>
        <n v="1493571600"/>
        <n v="1422553565"/>
        <n v="1432223125"/>
        <n v="1437969540"/>
        <n v="1457543360"/>
        <n v="1427507208"/>
        <n v="1408134034"/>
        <n v="1433815200"/>
        <n v="1455466832"/>
        <n v="1417195201"/>
        <n v="1488495478"/>
        <n v="1409846874"/>
        <n v="1383430145"/>
        <n v="1468658866"/>
        <n v="1367097391"/>
        <n v="1478542375"/>
        <n v="1425160800"/>
        <n v="1474067404"/>
        <n v="1475378744"/>
        <n v="1463050034"/>
        <n v="1480028400"/>
        <n v="1412272592"/>
        <n v="1437161739"/>
        <n v="1429028365"/>
        <n v="1451637531"/>
        <n v="1433021171"/>
        <n v="1355930645"/>
        <n v="1462827000"/>
        <n v="1433714198"/>
        <n v="1431702289"/>
        <n v="1431198562"/>
        <n v="1313078518"/>
        <n v="1409980144"/>
        <n v="1455417571"/>
        <n v="1307554261"/>
        <n v="1478059140"/>
        <n v="1411227633"/>
        <n v="1455964170"/>
        <n v="1415828820"/>
        <n v="1424014680"/>
        <n v="1439828159"/>
        <n v="1440613920"/>
        <n v="1427168099"/>
        <n v="1416781749"/>
        <n v="1433086082"/>
        <n v="1480947054"/>
        <n v="1491581703"/>
        <n v="1477236559"/>
        <n v="1403312703"/>
        <n v="1415404800"/>
        <n v="1424747740"/>
        <n v="1415842193"/>
        <n v="1445894400"/>
        <n v="1419494400"/>
        <n v="1469913194"/>
        <n v="1457996400"/>
        <n v="1369403684"/>
        <n v="1409412600"/>
        <n v="1487397540"/>
        <n v="1407089147"/>
        <n v="1453075200"/>
        <n v="1329014966"/>
        <n v="1411328918"/>
        <n v="1469113351"/>
        <n v="1408154663"/>
        <n v="1400853925"/>
        <n v="1337447105"/>
        <n v="1394815751"/>
        <n v="1491769769"/>
        <n v="1409513940"/>
        <n v="1466323917"/>
        <n v="1451053313"/>
        <n v="1400091095"/>
        <n v="1418877141"/>
        <n v="1417007640"/>
        <n v="1437657935"/>
        <n v="1392800922"/>
        <n v="1434738483"/>
        <n v="1476873507"/>
        <n v="1490830331"/>
        <n v="1464099900"/>
        <n v="1443103848"/>
        <n v="1437082736"/>
        <n v="1456043057"/>
        <n v="1347057464"/>
        <n v="1414795542"/>
        <n v="1467999134"/>
        <n v="1466096566"/>
        <n v="1431647772"/>
        <n v="1432828740"/>
        <n v="1463201940"/>
        <n v="1418938395"/>
        <n v="1476189339"/>
        <n v="1418469569"/>
        <n v="1438662603"/>
        <n v="1410281360"/>
        <n v="1415534400"/>
        <n v="1457031600"/>
        <n v="1424746800"/>
        <n v="1480568781"/>
        <n v="1314856800"/>
        <n v="1447451756"/>
        <n v="1424920795"/>
        <n v="1428981718"/>
        <n v="1432913659"/>
        <n v="1414807962"/>
        <n v="1349050622"/>
        <n v="1411073972"/>
        <n v="1326651110"/>
        <n v="1486165880"/>
        <n v="1410987400"/>
        <n v="1423913220"/>
        <n v="1463353200"/>
        <n v="1415740408"/>
        <n v="1456934893"/>
        <n v="1424137247"/>
        <n v="1436368622"/>
        <n v="1383789603"/>
        <n v="1405741404"/>
        <n v="1299786527"/>
        <n v="1293082524"/>
        <n v="1417145297"/>
        <n v="1406474820"/>
        <n v="1406603696"/>
        <n v="1459180229"/>
        <n v="1380449461"/>
        <n v="1435934795"/>
        <n v="1377995523"/>
        <n v="1437570130"/>
        <n v="1417741159"/>
        <n v="1382414340"/>
        <n v="1425337200"/>
        <n v="1433443151"/>
        <n v="1447799054"/>
        <n v="1440272093"/>
        <n v="1431072843"/>
        <n v="1437606507"/>
        <n v="1447020620"/>
        <n v="1414814340"/>
        <n v="1486590035"/>
        <n v="1488517200"/>
        <n v="1409787378"/>
        <n v="1409547600"/>
        <n v="1424032207"/>
        <n v="1344635088"/>
        <n v="1445874513"/>
        <n v="1443726142"/>
        <n v="1403636229"/>
        <n v="1343161248"/>
        <n v="1430604136"/>
        <n v="1405027750"/>
        <n v="1442315460"/>
        <n v="1431283530"/>
        <n v="1489512122"/>
        <n v="1459352495"/>
        <n v="1472835802"/>
        <n v="1448204621"/>
        <n v="1445097715"/>
        <n v="1451010086"/>
        <n v="1431533931"/>
        <n v="1429622726"/>
        <n v="1391630297"/>
        <n v="1470519308"/>
        <n v="1431745200"/>
        <n v="1389844800"/>
        <n v="1441003537"/>
        <n v="1470178800"/>
        <n v="1409543940"/>
        <n v="1407250329"/>
        <n v="1440863624"/>
        <n v="1401662239"/>
        <n v="1449989260"/>
        <n v="1439048017"/>
        <n v="1451752021"/>
        <n v="1389055198"/>
        <n v="1394909909"/>
        <n v="1404601632"/>
        <n v="1412536421"/>
        <n v="1439827559"/>
        <n v="1457445069"/>
        <n v="1430270199"/>
        <n v="1449529062"/>
        <n v="1470011780"/>
        <n v="1466091446"/>
        <n v="1472745594"/>
        <n v="1434647305"/>
        <n v="1469162275"/>
        <n v="1416877200"/>
        <n v="1429134893"/>
        <n v="1481473208"/>
        <n v="1433685354"/>
        <n v="1472847873"/>
        <n v="1454054429"/>
        <n v="1412536412"/>
        <n v="1407595447"/>
        <n v="1257047940"/>
        <n v="1493838720"/>
        <n v="1329342361"/>
        <n v="1470527094"/>
        <n v="1425103218"/>
        <n v="1268636340"/>
        <n v="1425009761"/>
        <n v="1382184786"/>
        <n v="1393786877"/>
        <n v="1448078400"/>
        <n v="1454078770"/>
        <n v="1334622660"/>
        <n v="1460274864"/>
        <n v="1479495790"/>
        <n v="1406170740"/>
        <n v="1476482400"/>
        <n v="1338404400"/>
        <n v="1352610040"/>
        <n v="1451852256"/>
        <n v="1489922339"/>
        <n v="1358361197"/>
        <n v="1382017085"/>
        <n v="1448722494"/>
        <n v="1336340516"/>
        <n v="1459584417"/>
        <n v="1311309721"/>
        <n v="1455232937"/>
        <n v="1410127994"/>
        <n v="1484239320"/>
        <n v="1468519920"/>
        <n v="1411596001"/>
        <n v="1442440800"/>
        <n v="1414123200"/>
        <n v="1456555536"/>
        <n v="1412222340"/>
        <n v="1421042403"/>
        <n v="1381090870"/>
        <n v="1407899966"/>
        <n v="1383509357"/>
        <n v="1417127040"/>
        <n v="1413832985"/>
        <n v="1372622280"/>
        <n v="1437139080"/>
        <n v="1433336895"/>
        <n v="1490809450"/>
        <n v="1476731431"/>
        <n v="1441771218"/>
        <n v="1420081143"/>
        <n v="1431144000"/>
        <n v="1425233240"/>
        <n v="1436373900"/>
        <n v="1357176693"/>
        <n v="1439533019"/>
        <n v="1431278557"/>
        <n v="1411662264"/>
        <n v="1436957022"/>
        <n v="1413770820"/>
        <n v="1418091128"/>
        <n v="1414707762"/>
        <n v="1485838800"/>
        <n v="1410958191"/>
        <n v="1444984904"/>
        <n v="1430517600"/>
        <n v="1440763920"/>
        <n v="1484348700"/>
        <n v="1420876740"/>
        <n v="1453122000"/>
        <n v="1439766050"/>
        <n v="1431298860"/>
        <n v="1440813413"/>
        <n v="1438959600"/>
        <n v="1425827760"/>
        <n v="1404356400"/>
        <n v="1411437100"/>
        <n v="1438576057"/>
        <n v="1437861540"/>
        <n v="1415247757"/>
        <n v="1405305000"/>
        <n v="1443906000"/>
        <n v="1419483600"/>
        <n v="1308431646"/>
        <n v="1326520886"/>
        <n v="1355197047"/>
        <n v="1483535180"/>
        <n v="1475258327"/>
        <n v="1444071361"/>
        <n v="1457904316"/>
        <n v="1453310661"/>
        <n v="1460737680"/>
        <n v="1375151566"/>
        <n v="1429375922"/>
        <n v="1377734091"/>
        <n v="1407883811"/>
        <n v="1403904808"/>
        <n v="1422902601"/>
        <n v="1467155733"/>
        <n v="1409602178"/>
        <n v="1424375279"/>
        <n v="1430234394"/>
        <n v="1460832206"/>
        <n v="1409770164"/>
        <n v="1474436704"/>
        <n v="1438662474"/>
        <n v="1310837574"/>
        <n v="1424070823"/>
        <n v="1457901924"/>
        <n v="1440412396"/>
        <n v="1442775956"/>
        <n v="1321201327"/>
        <n v="1420910460"/>
        <n v="1445885890"/>
        <n v="1415909927"/>
        <n v="1427825044"/>
        <n v="1411324369"/>
        <n v="1463619388"/>
        <n v="1401595200"/>
        <n v="1346585448"/>
        <n v="1440094742"/>
        <n v="1431547468"/>
        <n v="1420768800"/>
        <n v="1446080834"/>
        <n v="1460140500"/>
        <n v="1427266860"/>
        <n v="1332114795"/>
        <n v="1401579000"/>
        <n v="1450554599"/>
        <n v="1334592000"/>
        <n v="1436137140"/>
        <n v="1407565504"/>
        <n v="1409509477"/>
        <n v="1406743396"/>
        <n v="1447965917"/>
        <n v="1427408271"/>
        <n v="1436677091"/>
        <n v="1487550399"/>
        <n v="1460313672"/>
        <n v="1433259293"/>
        <n v="1378866867"/>
        <n v="1411779761"/>
        <n v="1403470800"/>
        <n v="1457617359"/>
        <n v="1447018833"/>
        <n v="1465107693"/>
        <n v="1421781360"/>
        <n v="1459365802"/>
        <n v="1399584210"/>
        <n v="1473160954"/>
        <n v="1375313577"/>
        <n v="1455246504"/>
        <n v="1357432638"/>
        <n v="1407553200"/>
        <n v="1416944760"/>
        <n v="1428205247"/>
        <n v="1439734001"/>
        <n v="1410279123"/>
        <n v="1427427276"/>
        <n v="1469980800"/>
        <n v="1412283542"/>
        <n v="1406799981"/>
        <n v="1451679612"/>
        <n v="1336789860"/>
        <n v="1435708500"/>
        <n v="1432831089"/>
        <n v="1448388418"/>
        <n v="1422450278"/>
        <n v="1490447662"/>
        <n v="1493320519"/>
        <n v="1413572432"/>
        <n v="1424593763"/>
        <n v="1436914815"/>
        <n v="1303628340"/>
        <n v="1407811627"/>
        <n v="1411681391"/>
        <n v="1408913291"/>
        <n v="1444589020"/>
        <n v="1449914400"/>
        <n v="1419645748"/>
        <n v="1407847978"/>
        <n v="1461535140"/>
        <n v="1488773332"/>
        <n v="1410811740"/>
        <n v="1472135676"/>
        <n v="1448902800"/>
        <n v="1408657826"/>
        <n v="1406753639"/>
        <n v="1394772031"/>
        <n v="1441633993"/>
        <n v="1453748434"/>
        <n v="1476390164"/>
        <n v="1418841045"/>
        <n v="1422483292"/>
        <n v="1425495447"/>
        <n v="1438726535"/>
        <n v="1407624222"/>
        <n v="1460925811"/>
        <n v="1479667727"/>
        <n v="1397910848"/>
        <n v="1416963300"/>
        <n v="1427772120"/>
        <n v="1420199351"/>
        <n v="1434080706"/>
        <n v="1458703740"/>
        <n v="1467541545"/>
        <n v="1488805200"/>
        <n v="1475457107"/>
        <n v="1430149330"/>
        <n v="1407545334"/>
        <n v="1454183202"/>
        <n v="1492759460"/>
        <n v="1406683172"/>
        <n v="1487465119"/>
        <n v="1423772060"/>
        <n v="1478383912"/>
        <n v="1418080887"/>
        <n v="1435636740"/>
        <n v="1441516200"/>
        <n v="1391991701"/>
        <n v="1460644440"/>
        <n v="1432843500"/>
        <n v="1462631358"/>
        <n v="1381306687"/>
        <n v="1421337405"/>
        <n v="1435504170"/>
        <n v="1463753302"/>
        <n v="1432479600"/>
        <n v="1444940558"/>
        <n v="1455399313"/>
        <n v="1410191405"/>
        <n v="1455753540"/>
        <n v="1410439161"/>
        <n v="1427169540"/>
        <n v="1416176778"/>
        <n v="1437149004"/>
        <n v="1476008906"/>
        <n v="1402600085"/>
        <n v="1416662034"/>
        <n v="1468482694"/>
        <n v="1470498332"/>
        <n v="1411748335"/>
        <n v="1427133600"/>
        <n v="1492542819"/>
        <n v="1426522316"/>
        <n v="1450032297"/>
        <n v="1441037097"/>
        <n v="1318806541"/>
        <n v="1410516000"/>
        <n v="1440801000"/>
        <n v="1432328400"/>
        <n v="1442635140"/>
        <n v="1407689102"/>
        <n v="1436555376"/>
        <n v="1431719379"/>
        <n v="1446154848"/>
        <n v="1408305498"/>
        <n v="1420044890"/>
        <n v="1456523572"/>
        <n v="1415932643"/>
        <n v="1409620222"/>
        <n v="1468020354"/>
        <n v="1462417493"/>
        <n v="1423185900"/>
        <n v="1448660404"/>
        <n v="1478122292"/>
        <n v="1420045538"/>
        <n v="1425587220"/>
        <n v="1457966129"/>
        <n v="1456397834"/>
        <n v="1423345339"/>
        <n v="1467647160"/>
        <n v="1408225452"/>
        <n v="1404318595"/>
        <n v="1458733927"/>
        <n v="1364041163"/>
        <n v="1427225644"/>
        <n v="1426345200"/>
        <n v="1432873653"/>
        <n v="1490589360"/>
        <n v="1427414732"/>
        <n v="1420100426"/>
        <n v="1404022381"/>
        <n v="1458859153"/>
        <n v="1347004260"/>
        <n v="1412656200"/>
        <n v="1376563408"/>
        <n v="1451030136"/>
        <n v="1420971324"/>
        <n v="1466375521"/>
        <n v="1396810864"/>
        <n v="1470355833"/>
        <n v="1431717268"/>
        <n v="1405761690"/>
        <n v="1409070480"/>
        <n v="1464824309"/>
        <n v="1408058820"/>
        <n v="1450521990"/>
        <n v="1426526880"/>
        <n v="1315747080"/>
        <n v="1448761744"/>
        <n v="1461406600"/>
        <n v="1478425747"/>
        <n v="1425197321"/>
        <n v="1433587620"/>
        <n v="1408646111"/>
        <n v="1411852640"/>
        <n v="1379094980"/>
        <n v="1431549912"/>
        <n v="1425154655"/>
        <n v="1463734740"/>
        <n v="1475431486"/>
        <n v="1429074240"/>
        <n v="1424940093"/>
        <n v="1457308531"/>
        <n v="1452234840"/>
        <n v="1447542000"/>
        <n v="1467129686"/>
        <n v="1462467600"/>
        <n v="1467080613"/>
        <n v="1432195375"/>
        <n v="1455647587"/>
        <n v="1428804762"/>
        <n v="1416355259"/>
        <n v="1425791697"/>
        <n v="1477791960"/>
        <n v="1410041339"/>
        <n v="1454864280"/>
        <n v="1463259837"/>
        <n v="1471265092"/>
        <n v="1424229991"/>
        <n v="1401997790"/>
        <n v="1398876680"/>
        <n v="1390921827"/>
        <n v="1427992582"/>
        <n v="1416933390"/>
        <n v="1413208795"/>
        <n v="1462293716"/>
        <n v="1462301342"/>
        <n v="1406326502"/>
        <n v="1455941197"/>
        <n v="1477784634"/>
        <n v="1427537952"/>
        <n v="1407453228"/>
        <n v="1456700709"/>
        <n v="1392070874"/>
        <n v="1470975614"/>
        <n v="1458715133"/>
        <n v="1461994440"/>
        <n v="1426182551"/>
        <n v="1469919890"/>
        <n v="1411701739"/>
        <n v="1434139887"/>
        <n v="1417235580"/>
        <n v="1426365994"/>
        <n v="1425250955"/>
        <n v="1475853060"/>
        <n v="1484354556"/>
        <n v="1420844390"/>
        <n v="1457822275"/>
        <n v="1427745150"/>
        <n v="1423078606"/>
        <n v="1375299780"/>
        <n v="1429936500"/>
        <n v="1464285463"/>
        <n v="1425655349"/>
        <n v="1458097364"/>
        <n v="1426800687"/>
        <n v="1436366699"/>
        <n v="1418510965"/>
        <n v="1473699540"/>
        <n v="1437331463"/>
        <n v="1460837320"/>
        <n v="1464939520"/>
        <n v="1424536196"/>
        <n v="1468513533"/>
        <n v="1424989029"/>
        <n v="1455207510"/>
        <n v="1425833403"/>
        <n v="1408596589"/>
        <n v="1431046356"/>
        <n v="1464386640"/>
        <n v="1487318029"/>
        <n v="1429352160"/>
        <n v="1474580867"/>
        <n v="1425330960"/>
        <n v="1428231600"/>
        <n v="1417295990"/>
        <n v="1459642200"/>
        <n v="1477509604"/>
        <n v="1452228790"/>
        <n v="1403730000"/>
        <n v="1456617600"/>
        <n v="1415219915"/>
        <n v="1457947483"/>
        <n v="1414077391"/>
        <n v="1463602935"/>
        <n v="1407425717"/>
        <n v="1462391932"/>
        <n v="1466789269"/>
        <n v="1464354720"/>
        <n v="1479773838"/>
        <n v="1437926458"/>
        <n v="1461530721"/>
        <n v="1483423467"/>
        <n v="1426091036"/>
        <n v="1412740457"/>
        <n v="1476094907"/>
        <n v="1410459023"/>
        <n v="1417391100"/>
        <n v="1476319830"/>
        <n v="1436506726"/>
        <n v="1453538752"/>
        <n v="1443657600"/>
        <n v="1436544332"/>
        <n v="1463879100"/>
        <n v="1451775651"/>
        <n v="1452142672"/>
        <n v="1407955748"/>
        <n v="1420352264"/>
        <n v="1448582145"/>
        <n v="1438618170"/>
        <n v="1298589630"/>
        <n v="1468565820"/>
        <n v="1439318228"/>
        <n v="1462834191"/>
        <n v="1475185972"/>
        <n v="1491007211"/>
        <n v="1422256341"/>
        <n v="1426823132"/>
        <n v="1432272300"/>
        <n v="1480863887"/>
        <n v="1488067789"/>
        <n v="1451348200"/>
        <n v="1451952000"/>
        <n v="1437069079"/>
        <n v="1442248829"/>
        <n v="1405021211"/>
        <n v="1434286855"/>
        <n v="1490499180"/>
        <n v="1420233256"/>
        <n v="1440548330"/>
        <n v="1312945341"/>
        <n v="1426442400"/>
        <n v="1488063840"/>
        <n v="1481740740"/>
        <n v="1390522045"/>
        <n v="1454323413"/>
        <n v="1476559260"/>
        <n v="1444740089"/>
        <n v="1489142688"/>
        <n v="1425242029"/>
        <n v="1450040396"/>
        <n v="1426753723"/>
        <n v="1421030194"/>
        <n v="1453210037"/>
        <n v="1462729317"/>
        <n v="1432771997"/>
        <n v="1411312250"/>
        <n v="1465060797"/>
        <n v="1464715860"/>
        <n v="1434654215"/>
        <n v="1444657593"/>
        <n v="1418719967"/>
        <n v="1427569564"/>
        <n v="1482678994"/>
        <n v="1482052815"/>
        <n v="1422903342"/>
        <n v="1448147619"/>
        <n v="1483474370"/>
        <n v="1460615164"/>
        <n v="1428100815"/>
        <n v="1432437660"/>
        <n v="1459694211"/>
        <n v="1452350896"/>
        <n v="1431308704"/>
        <n v="1427328000"/>
        <n v="1450993668"/>
        <n v="1437417828"/>
        <n v="1406854699"/>
        <n v="1449077100"/>
        <n v="1416014534"/>
        <n v="1408663948"/>
        <n v="1484038620"/>
        <n v="1432142738"/>
        <n v="1369498714"/>
        <n v="1444004616"/>
        <n v="1420920424"/>
        <n v="1428893517"/>
        <n v="1412119423"/>
        <n v="1413608340"/>
        <n v="1472896800"/>
        <n v="1454281380"/>
        <n v="1410076123"/>
        <n v="1436477241"/>
        <n v="1445093578"/>
        <n v="1483088400"/>
        <n v="1436566135"/>
        <n v="1436554249"/>
        <n v="1490560177"/>
        <n v="1319835400"/>
        <n v="1413760783"/>
        <n v="1441592863"/>
        <n v="1345790865"/>
        <n v="1492270947"/>
        <n v="1455132611"/>
        <n v="1412003784"/>
        <n v="1490659134"/>
        <n v="1447734439"/>
        <n v="1405352264"/>
        <n v="1417279252"/>
        <n v="1414708183"/>
        <n v="1390669791"/>
        <n v="1408213512"/>
        <n v="1448470165"/>
        <n v="1337024695"/>
        <n v="1438495390"/>
        <n v="1439006692"/>
        <n v="1408056634"/>
        <n v="1438226451"/>
        <n v="1450389950"/>
        <n v="1480576720"/>
        <n v="1450053370"/>
        <n v="1482779931"/>
        <n v="1359738000"/>
        <n v="1432047989"/>
        <n v="1469834940"/>
        <n v="1361750369"/>
        <n v="1452613724"/>
        <n v="1394681590"/>
        <n v="1474360197"/>
        <n v="1428035850"/>
        <n v="1415947159"/>
        <n v="1451782607"/>
        <n v="1441619275"/>
        <n v="1407181297"/>
        <n v="1435591318"/>
        <n v="1489669203"/>
        <n v="1479834023"/>
        <n v="1439522996"/>
        <n v="1422218396"/>
        <n v="1409668069"/>
        <n v="1456805639"/>
        <n v="1406566363"/>
        <n v="1429732586"/>
        <n v="1430276959"/>
        <n v="1483395209"/>
        <n v="1418934506"/>
        <n v="1470441983"/>
        <n v="1483924700"/>
        <n v="1455272445"/>
        <n v="1437960598"/>
        <n v="1485480408"/>
        <n v="1472698702"/>
        <n v="1436478497"/>
        <n v="1427921509"/>
        <n v="1453937699"/>
        <n v="1310189851"/>
        <n v="1420143194"/>
        <n v="1472777146"/>
        <n v="1466731740"/>
        <n v="1429892177"/>
        <n v="1480888483"/>
        <n v="1406148024"/>
        <n v="1466270582"/>
        <n v="1428629242"/>
        <n v="1470175271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69325158"/>
        <n v="1465258325"/>
        <n v="1427479192"/>
        <n v="1418275702"/>
        <n v="1459490400"/>
        <n v="1447821717"/>
        <n v="1454284500"/>
        <n v="1468777786"/>
        <n v="1410669297"/>
        <n v="1430281320"/>
        <n v="1448928000"/>
        <n v="1408551752"/>
        <n v="1447628946"/>
        <n v="1457157269"/>
        <n v="1431286105"/>
        <n v="1475294400"/>
        <n v="1407532812"/>
        <n v="1433176105"/>
        <n v="1402618355"/>
        <n v="1480185673"/>
        <n v="1426615200"/>
        <n v="1408803149"/>
        <n v="1381006294"/>
        <n v="1432917394"/>
        <n v="1469948400"/>
        <n v="1441510707"/>
        <n v="1341978665"/>
        <n v="1455122564"/>
        <n v="1465720143"/>
        <n v="1441550760"/>
        <n v="1420741080"/>
        <n v="1475912326"/>
        <n v="1437076305"/>
        <n v="1278628800"/>
        <n v="1462135706"/>
        <n v="1426292416"/>
        <n v="1458860363"/>
        <n v="1435679100"/>
        <n v="1445540340"/>
        <n v="1276024260"/>
        <n v="1424742162"/>
        <n v="1409091612"/>
        <n v="1431108776"/>
        <n v="1444337940"/>
        <n v="1409960724"/>
        <n v="1413388296"/>
        <n v="1447281044"/>
        <n v="1441176447"/>
        <n v="1492142860"/>
        <n v="1444410000"/>
        <n v="1446739905"/>
        <n v="1476863607"/>
        <n v="1472882100"/>
        <n v="1384448822"/>
        <n v="1440314472"/>
        <n v="1412571600"/>
        <n v="1417620036"/>
        <n v="1444322535"/>
        <n v="1461543600"/>
        <n v="1407604920"/>
        <n v="1441386000"/>
        <n v="1413942628"/>
        <n v="1439675691"/>
        <n v="1488571200"/>
        <n v="1259297940"/>
        <n v="1432752080"/>
        <n v="1488013307"/>
        <n v="1431647041"/>
        <n v="1405269457"/>
        <n v="1441858161"/>
        <n v="1442856131"/>
        <n v="1475310825"/>
        <n v="1438859121"/>
        <n v="1440723600"/>
        <n v="1407729600"/>
        <n v="1352994052"/>
        <n v="1435701353"/>
        <n v="1449831863"/>
        <n v="1436729504"/>
        <n v="1415899228"/>
        <n v="1371726258"/>
        <n v="1442644651"/>
        <n v="1440690875"/>
        <n v="1418914964"/>
        <n v="1442091462"/>
        <n v="1454109420"/>
        <n v="1465243740"/>
        <n v="1446087223"/>
        <n v="1431728242"/>
        <n v="1424112483"/>
        <n v="1462150800"/>
        <n v="1424131727"/>
        <n v="1420085535"/>
        <n v="1259715000"/>
        <n v="1452920400"/>
        <n v="1435874384"/>
        <n v="1351432428"/>
        <n v="1481258275"/>
        <n v="1449247439"/>
        <n v="1480831200"/>
        <n v="1457394545"/>
        <n v="1432756039"/>
        <n v="1287723600"/>
        <n v="1403039842"/>
        <n v="1369932825"/>
        <n v="1481072942"/>
        <n v="1431771360"/>
        <n v="1455402297"/>
        <n v="1444576022"/>
        <n v="1354123908"/>
        <n v="1451161560"/>
        <n v="1443193130"/>
        <n v="1445738783"/>
        <n v="1437075422"/>
        <n v="1435787137"/>
        <n v="1427845140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315715823"/>
        <n v="1420512259"/>
        <n v="1446660688"/>
        <n v="1387169890"/>
        <n v="1280206740"/>
        <n v="1442257677"/>
        <n v="1407708000"/>
        <n v="1343491200"/>
        <n v="1325804767"/>
        <n v="1405478025"/>
        <n v="1480110783"/>
        <n v="1371415675"/>
        <n v="1480188013"/>
        <n v="1404406964"/>
        <n v="1430877843"/>
        <n v="1407394800"/>
        <n v="1342882260"/>
        <n v="1314471431"/>
        <n v="1441814400"/>
        <n v="1450706837"/>
        <n v="1280534400"/>
        <n v="1433603552"/>
        <n v="1435257596"/>
        <n v="1464031265"/>
        <n v="1464952752"/>
        <n v="1341086400"/>
        <n v="1337562726"/>
        <n v="1408112253"/>
        <n v="1438803999"/>
        <n v="1409891015"/>
        <n v="1337371334"/>
        <n v="1409187056"/>
        <n v="1345918747"/>
        <n v="1464190158"/>
        <n v="1410866659"/>
        <n v="1428197422"/>
        <n v="1408999088"/>
        <n v="1422664740"/>
        <n v="1403348400"/>
        <n v="1429396200"/>
        <n v="1404664592"/>
        <n v="1439581080"/>
        <n v="1326916800"/>
        <n v="1467763200"/>
        <n v="1408495440"/>
        <n v="1401464101"/>
        <n v="1444433886"/>
        <n v="1465790400"/>
        <n v="1404532740"/>
        <n v="1434490914"/>
        <n v="1418504561"/>
        <n v="1425131108"/>
        <n v="1426269456"/>
        <n v="1402852087"/>
        <n v="1483748232"/>
        <n v="1417217166"/>
        <n v="1375260113"/>
        <n v="1345677285"/>
        <n v="1338159655"/>
        <n v="1472604262"/>
        <n v="1440408120"/>
        <n v="1427847480"/>
        <n v="1434034800"/>
        <n v="1429632822"/>
        <n v="1453071600"/>
        <n v="1407705187"/>
        <n v="1417778880"/>
        <n v="1408863600"/>
        <n v="1461235478"/>
        <n v="1467312306"/>
        <n v="1427227905"/>
        <n v="1442509200"/>
        <n v="1491726956"/>
        <n v="1413921060"/>
        <n v="1468442898"/>
        <n v="1422061200"/>
        <n v="1402949760"/>
        <n v="1485380482"/>
        <n v="1430571849"/>
        <n v="1370204367"/>
        <n v="1407534804"/>
        <n v="1461205423"/>
        <n v="1422735120"/>
        <n v="1443149759"/>
        <n v="1333946569"/>
        <n v="1409098825"/>
        <n v="1436460450"/>
        <n v="1460116576"/>
        <n v="1437149640"/>
        <n v="1399618380"/>
        <n v="1448805404"/>
        <n v="1413569818"/>
        <n v="1383418996"/>
        <n v="1438474704"/>
        <n v="1449689203"/>
        <n v="1425258240"/>
        <n v="1416524325"/>
        <n v="1402901405"/>
        <n v="1414205990"/>
        <n v="1448225336"/>
        <n v="1485543242"/>
        <n v="1460153054"/>
        <n v="1462053600"/>
        <n v="1491233407"/>
        <n v="1445898356"/>
        <n v="1447787093"/>
        <n v="1425170525"/>
        <n v="1406769992"/>
        <n v="1427503485"/>
        <n v="1487844882"/>
        <n v="1407533463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</sharedItems>
      <fieldGroup par="24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x v="0"/>
    <b v="1"/>
    <n v="26457"/>
    <b v="1"/>
    <s v="technology/hardware"/>
    <n v="7814"/>
    <n v="88.6"/>
    <x v="0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x v="1"/>
    <b v="0"/>
    <n v="775"/>
    <b v="0"/>
    <s v="technology/wearables"/>
    <n v="21535"/>
    <n v="1389.36"/>
    <x v="0"/>
    <x v="1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x v="2"/>
    <b v="1"/>
    <n v="3863"/>
    <b v="1"/>
    <s v="technology/hardware"/>
    <n v="263"/>
    <n v="272.36"/>
    <x v="0"/>
    <x v="0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x v="3"/>
    <b v="0"/>
    <n v="8359"/>
    <b v="1"/>
    <s v="technology/hardware"/>
    <n v="543"/>
    <n v="116.35"/>
    <x v="0"/>
    <x v="0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x v="4"/>
    <b v="1"/>
    <n v="4245"/>
    <b v="1"/>
    <s v="technology/hardware"/>
    <n v="800"/>
    <n v="188.51"/>
    <x v="0"/>
    <x v="0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x v="5"/>
    <b v="1"/>
    <n v="4562"/>
    <b v="1"/>
    <s v="technology/hardware"/>
    <n v="495"/>
    <n v="173.58"/>
    <x v="0"/>
    <x v="0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x v="6"/>
    <b v="1"/>
    <n v="20242"/>
    <b v="1"/>
    <s v="publishing/radio &amp; podcasts"/>
    <n v="1182"/>
    <n v="29.19"/>
    <x v="1"/>
    <x v="2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x v="7"/>
    <b v="1"/>
    <n v="388"/>
    <b v="1"/>
    <s v="technology/hardware"/>
    <n v="1027"/>
    <n v="1323.25"/>
    <x v="0"/>
    <x v="0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x v="8"/>
    <b v="1"/>
    <n v="2051"/>
    <b v="1"/>
    <s v="technology/hardware"/>
    <n v="257"/>
    <n v="247.94"/>
    <x v="0"/>
    <x v="0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x v="9"/>
    <b v="0"/>
    <n v="5812"/>
    <b v="1"/>
    <s v="technology/hardware"/>
    <n v="191"/>
    <n v="86.16"/>
    <x v="0"/>
    <x v="0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x v="10"/>
    <b v="1"/>
    <n v="555"/>
    <b v="1"/>
    <s v="photography/photobooks"/>
    <n v="157"/>
    <n v="849.67"/>
    <x v="2"/>
    <x v="3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x v="11"/>
    <b v="1"/>
    <n v="971"/>
    <b v="1"/>
    <s v="technology/hardware"/>
    <n v="820"/>
    <n v="422.02"/>
    <x v="0"/>
    <x v="0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x v="12"/>
    <b v="0"/>
    <n v="1530"/>
    <b v="1"/>
    <s v="technology/hardware"/>
    <n v="317"/>
    <n v="259.25"/>
    <x v="0"/>
    <x v="0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x v="13"/>
    <x v="13"/>
    <b v="1"/>
    <n v="415"/>
    <b v="1"/>
    <s v="technology/hardware"/>
    <n v="699"/>
    <n v="842.11"/>
    <x v="0"/>
    <x v="0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x v="14"/>
    <b v="1"/>
    <n v="680"/>
    <b v="1"/>
    <s v="technology/hardware"/>
    <n v="348"/>
    <n v="511.79"/>
    <x v="0"/>
    <x v="0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x v="15"/>
    <b v="1"/>
    <n v="1501"/>
    <b v="0"/>
    <s v="technology/space exploration"/>
    <n v="34"/>
    <n v="223.58"/>
    <x v="0"/>
    <x v="4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x v="16"/>
    <b v="1"/>
    <n v="4883"/>
    <b v="1"/>
    <s v="technology/hardware"/>
    <n v="126"/>
    <n v="64.569999999999993"/>
    <x v="0"/>
    <x v="0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x v="17"/>
    <b v="1"/>
    <n v="1789"/>
    <b v="1"/>
    <s v="technology/hardware"/>
    <n v="788"/>
    <n v="176.2"/>
    <x v="0"/>
    <x v="0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x v="18"/>
    <b v="1"/>
    <n v="3663"/>
    <b v="1"/>
    <s v="technology/space exploration"/>
    <n v="2791"/>
    <n v="83.8"/>
    <x v="0"/>
    <x v="4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x v="19"/>
    <b v="1"/>
    <n v="508"/>
    <b v="1"/>
    <s v="technology/hardware"/>
    <n v="387"/>
    <n v="593.94000000000005"/>
    <x v="0"/>
    <x v="0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x v="20"/>
    <b v="0"/>
    <n v="2174"/>
    <b v="1"/>
    <s v="technology/wearables"/>
    <n v="1460"/>
    <n v="134.36000000000001"/>
    <x v="0"/>
    <x v="1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x v="21"/>
    <b v="0"/>
    <n v="4330"/>
    <b v="1"/>
    <s v="games/tabletop games"/>
    <n v="951"/>
    <n v="65.89"/>
    <x v="3"/>
    <x v="5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x v="22"/>
    <b v="0"/>
    <n v="571"/>
    <b v="1"/>
    <s v="games/tabletop games"/>
    <n v="975"/>
    <n v="426.93"/>
    <x v="3"/>
    <x v="5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x v="23"/>
    <b v="1"/>
    <n v="1281"/>
    <b v="1"/>
    <s v="technology/hardware"/>
    <n v="260"/>
    <n v="180.75"/>
    <x v="0"/>
    <x v="0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x v="24"/>
    <b v="1"/>
    <n v="813"/>
    <b v="1"/>
    <s v="technology/hardware"/>
    <n v="115"/>
    <n v="282.66000000000003"/>
    <x v="0"/>
    <x v="0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x v="25"/>
    <b v="1"/>
    <n v="1637"/>
    <b v="1"/>
    <s v="technology/hardware"/>
    <n v="382"/>
    <n v="128.38999999999999"/>
    <x v="0"/>
    <x v="0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x v="26"/>
    <b v="1"/>
    <n v="1513"/>
    <b v="1"/>
    <s v="technology/hardware"/>
    <n v="207"/>
    <n v="136.63999999999999"/>
    <x v="0"/>
    <x v="0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x v="27"/>
    <x v="27"/>
    <b v="0"/>
    <n v="70"/>
    <b v="0"/>
    <s v="technology/gadgets"/>
    <n v="53"/>
    <n v="2928.93"/>
    <x v="0"/>
    <x v="6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x v="28"/>
    <b v="1"/>
    <n v="3562"/>
    <b v="1"/>
    <s v="games/tabletop games"/>
    <n v="1015"/>
    <n v="56.97"/>
    <x v="3"/>
    <x v="5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x v="29"/>
    <b v="1"/>
    <n v="821"/>
    <b v="1"/>
    <s v="technology/hardware"/>
    <n v="402"/>
    <n v="245.02"/>
    <x v="0"/>
    <x v="0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x v="30"/>
    <b v="0"/>
    <n v="1204"/>
    <b v="1"/>
    <s v="games/tabletop games"/>
    <n v="945"/>
    <n v="164.8"/>
    <x v="3"/>
    <x v="5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x v="31"/>
    <b v="1"/>
    <n v="1780"/>
    <b v="1"/>
    <s v="technology/hardware"/>
    <n v="485"/>
    <n v="108.97"/>
    <x v="0"/>
    <x v="0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x v="32"/>
    <b v="1"/>
    <n v="3355"/>
    <b v="1"/>
    <s v="food/small batch"/>
    <n v="526"/>
    <n v="54.88"/>
    <x v="4"/>
    <x v="7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x v="33"/>
    <b v="0"/>
    <n v="1670"/>
    <b v="1"/>
    <s v="games/tabletop games"/>
    <n v="720"/>
    <n v="107.82"/>
    <x v="3"/>
    <x v="5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x v="34"/>
    <x v="34"/>
    <b v="1"/>
    <n v="1945"/>
    <b v="1"/>
    <s v="technology/hardware"/>
    <n v="355"/>
    <n v="91.21"/>
    <x v="0"/>
    <x v="0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x v="35"/>
    <b v="0"/>
    <n v="541"/>
    <b v="1"/>
    <s v="technology/hardware"/>
    <n v="353"/>
    <n v="326.29000000000002"/>
    <x v="0"/>
    <x v="0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x v="36"/>
    <b v="1"/>
    <n v="365"/>
    <b v="1"/>
    <s v="technology/hardware"/>
    <n v="294"/>
    <n v="483.34"/>
    <x v="0"/>
    <x v="0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x v="37"/>
    <b v="0"/>
    <n v="1062"/>
    <b v="1"/>
    <s v="film &amp; video/documentary"/>
    <n v="114"/>
    <n v="161.26"/>
    <x v="5"/>
    <x v="8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x v="38"/>
    <b v="1"/>
    <n v="2478"/>
    <b v="1"/>
    <s v="technology/hardware"/>
    <n v="1705"/>
    <n v="68.819999999999993"/>
    <x v="0"/>
    <x v="0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x v="39"/>
    <b v="1"/>
    <n v="379"/>
    <b v="1"/>
    <s v="technology/hardware"/>
    <n v="136"/>
    <n v="449.26"/>
    <x v="0"/>
    <x v="0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x v="40"/>
    <b v="1"/>
    <n v="1095"/>
    <b v="1"/>
    <s v="theater/spaces"/>
    <n v="147"/>
    <n v="155.24"/>
    <x v="6"/>
    <x v="9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x v="41"/>
    <b v="1"/>
    <n v="1151"/>
    <b v="1"/>
    <s v="film &amp; video/documentary"/>
    <n v="113"/>
    <n v="147.16999999999999"/>
    <x v="5"/>
    <x v="8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x v="42"/>
    <b v="1"/>
    <n v="644"/>
    <b v="1"/>
    <s v="technology/hardware"/>
    <n v="211"/>
    <n v="262.16000000000003"/>
    <x v="0"/>
    <x v="0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x v="43"/>
    <b v="0"/>
    <n v="8200"/>
    <b v="1"/>
    <s v="technology/hardware"/>
    <n v="1678"/>
    <n v="20.47"/>
    <x v="0"/>
    <x v="0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x v="44"/>
    <b v="1"/>
    <n v="290"/>
    <b v="1"/>
    <s v="technology/hardware"/>
    <n v="399"/>
    <n v="577.28"/>
    <x v="0"/>
    <x v="0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x v="45"/>
    <b v="1"/>
    <n v="353"/>
    <b v="1"/>
    <s v="technology/hardware"/>
    <n v="161"/>
    <n v="457.39"/>
    <x v="0"/>
    <x v="0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x v="46"/>
    <b v="1"/>
    <n v="729"/>
    <b v="1"/>
    <s v="technology/hardware"/>
    <n v="201"/>
    <n v="220.74"/>
    <x v="0"/>
    <x v="0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x v="47"/>
    <b v="1"/>
    <n v="1420"/>
    <b v="1"/>
    <s v="theater/spaces"/>
    <n v="102"/>
    <n v="108"/>
    <x v="6"/>
    <x v="9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x v="48"/>
    <b v="0"/>
    <n v="470"/>
    <b v="1"/>
    <s v="technology/hardware"/>
    <n v="153"/>
    <n v="324.69"/>
    <x v="0"/>
    <x v="0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x v="49"/>
    <b v="1"/>
    <n v="398"/>
    <b v="1"/>
    <s v="technology/hardware"/>
    <n v="305"/>
    <n v="383.36"/>
    <x v="0"/>
    <x v="0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x v="50"/>
    <b v="0"/>
    <n v="1293"/>
    <b v="0"/>
    <s v="film &amp; video/drama"/>
    <n v="51"/>
    <n v="117.68"/>
    <x v="5"/>
    <x v="10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x v="51"/>
    <b v="0"/>
    <n v="161"/>
    <b v="0"/>
    <s v="technology/wearables"/>
    <n v="75"/>
    <n v="932.31"/>
    <x v="0"/>
    <x v="1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x v="52"/>
    <b v="1"/>
    <n v="1596"/>
    <b v="1"/>
    <s v="film &amp; video/documentary"/>
    <n v="147"/>
    <n v="92.25"/>
    <x v="5"/>
    <x v="8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x v="53"/>
    <b v="1"/>
    <n v="510"/>
    <b v="1"/>
    <s v="technology/hardware"/>
    <n v="285"/>
    <n v="279.38"/>
    <x v="0"/>
    <x v="0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x v="54"/>
    <b v="1"/>
    <n v="2436"/>
    <b v="1"/>
    <s v="film &amp; video/documentary"/>
    <n v="109"/>
    <n v="56.34"/>
    <x v="5"/>
    <x v="8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x v="55"/>
    <b v="1"/>
    <n v="2602"/>
    <b v="1"/>
    <s v="publishing/radio &amp; podcasts"/>
    <n v="456"/>
    <n v="52.62"/>
    <x v="1"/>
    <x v="2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x v="56"/>
    <b v="0"/>
    <n v="2525"/>
    <b v="1"/>
    <s v="games/tabletop games"/>
    <n v="1360"/>
    <n v="53.87"/>
    <x v="3"/>
    <x v="5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x v="57"/>
    <b v="0"/>
    <n v="3238"/>
    <b v="1"/>
    <s v="games/tabletop games"/>
    <n v="1081"/>
    <n v="40.07"/>
    <x v="3"/>
    <x v="5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x v="58"/>
    <b v="0"/>
    <n v="1373"/>
    <b v="1"/>
    <s v="technology/hardware"/>
    <n v="148"/>
    <n v="91.83"/>
    <x v="0"/>
    <x v="0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x v="59"/>
    <b v="1"/>
    <n v="325"/>
    <b v="1"/>
    <s v="technology/hardware"/>
    <n v="125"/>
    <n v="385.04"/>
    <x v="0"/>
    <x v="0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x v="60"/>
    <b v="1"/>
    <n v="303"/>
    <b v="1"/>
    <s v="technology/hardware"/>
    <n v="248"/>
    <n v="408.98"/>
    <x v="0"/>
    <x v="0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x v="61"/>
    <b v="0"/>
    <n v="1510"/>
    <b v="1"/>
    <s v="film &amp; video/documentary"/>
    <n v="182"/>
    <n v="81.75"/>
    <x v="5"/>
    <x v="8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x v="62"/>
    <b v="1"/>
    <n v="539"/>
    <b v="1"/>
    <s v="technology/hardware"/>
    <n v="120"/>
    <n v="223.1"/>
    <x v="0"/>
    <x v="0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x v="63"/>
    <b v="1"/>
    <n v="354"/>
    <b v="1"/>
    <s v="technology/hardware"/>
    <n v="234"/>
    <n v="331.1"/>
    <x v="0"/>
    <x v="0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x v="64"/>
    <b v="1"/>
    <n v="2139"/>
    <b v="1"/>
    <s v="film &amp; video/documentary"/>
    <n v="156"/>
    <n v="54.75"/>
    <x v="5"/>
    <x v="8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x v="65"/>
    <b v="1"/>
    <n v="1887"/>
    <b v="1"/>
    <s v="technology/hardware"/>
    <n v="579"/>
    <n v="61.38"/>
    <x v="0"/>
    <x v="0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x v="66"/>
    <b v="0"/>
    <n v="336"/>
    <b v="0"/>
    <s v="technology/wearables"/>
    <n v="58"/>
    <n v="343.15"/>
    <x v="0"/>
    <x v="1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x v="67"/>
    <b v="0"/>
    <n v="203"/>
    <b v="1"/>
    <s v="technology/hardware"/>
    <n v="115"/>
    <n v="566.39"/>
    <x v="0"/>
    <x v="0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x v="68"/>
    <b v="1"/>
    <n v="555"/>
    <b v="1"/>
    <s v="film &amp; video/documentary"/>
    <n v="113"/>
    <n v="203.63"/>
    <x v="5"/>
    <x v="8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x v="69"/>
    <b v="0"/>
    <n v="1260"/>
    <b v="1"/>
    <s v="theater/spaces"/>
    <n v="113"/>
    <n v="89.31"/>
    <x v="6"/>
    <x v="9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x v="70"/>
    <b v="1"/>
    <n v="1633"/>
    <b v="1"/>
    <s v="technology/hardware"/>
    <n v="1105"/>
    <n v="67.69"/>
    <x v="0"/>
    <x v="0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x v="71"/>
    <b v="0"/>
    <n v="3468"/>
    <b v="1"/>
    <s v="technology/space exploration"/>
    <n v="1379"/>
    <n v="31.82"/>
    <x v="0"/>
    <x v="4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x v="72"/>
    <b v="1"/>
    <n v="1375"/>
    <b v="1"/>
    <s v="technology/hardware"/>
    <n v="217"/>
    <n v="78.83"/>
    <x v="0"/>
    <x v="0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x v="73"/>
    <b v="1"/>
    <n v="1762"/>
    <b v="1"/>
    <s v="technology/space exploration"/>
    <n v="107"/>
    <n v="60.97"/>
    <x v="0"/>
    <x v="4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x v="74"/>
    <b v="0"/>
    <n v="890"/>
    <b v="0"/>
    <s v="technology/wearables"/>
    <n v="82"/>
    <n v="120.39"/>
    <x v="0"/>
    <x v="1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x v="75"/>
    <b v="1"/>
    <n v="676"/>
    <b v="1"/>
    <s v="technology/space exploration"/>
    <n v="304"/>
    <n v="157.29"/>
    <x v="0"/>
    <x v="4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x v="76"/>
    <b v="1"/>
    <n v="834"/>
    <b v="1"/>
    <s v="technology/hardware"/>
    <n v="212"/>
    <n v="127.36"/>
    <x v="0"/>
    <x v="0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x v="77"/>
    <b v="0"/>
    <n v="1107"/>
    <b v="1"/>
    <s v="technology/wearables"/>
    <n v="141"/>
    <n v="95.83"/>
    <x v="0"/>
    <x v="1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x v="78"/>
    <b v="0"/>
    <n v="1980"/>
    <b v="1"/>
    <s v="games/tabletop games"/>
    <n v="2647"/>
    <n v="53.48"/>
    <x v="3"/>
    <x v="5"/>
    <x v="78"/>
    <x v="78"/>
    <x v="2"/>
  </r>
  <r>
    <n v="2726"/>
    <s v="Krimston TWO - Dual SIM case for iPhone"/>
    <s v="Krimston TWO: iPhone Dual SIM Case"/>
    <n v="100000"/>
    <n v="105745"/>
    <x v="0"/>
    <s v="US"/>
    <s v="USD"/>
    <x v="79"/>
    <x v="79"/>
    <b v="0"/>
    <n v="404"/>
    <b v="1"/>
    <s v="technology/hardware"/>
    <n v="106"/>
    <n v="261.75"/>
    <x v="0"/>
    <x v="0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x v="80"/>
    <b v="1"/>
    <n v="2165"/>
    <b v="1"/>
    <s v="food/small batch"/>
    <n v="521"/>
    <n v="48.1"/>
    <x v="4"/>
    <x v="7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x v="81"/>
    <b v="0"/>
    <n v="443"/>
    <b v="1"/>
    <s v="technology/hardware"/>
    <n v="103"/>
    <n v="227.85"/>
    <x v="0"/>
    <x v="0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x v="82"/>
    <b v="0"/>
    <n v="100"/>
    <b v="1"/>
    <s v="theater/plays"/>
    <n v="101"/>
    <n v="1008.24"/>
    <x v="6"/>
    <x v="11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x v="83"/>
    <b v="1"/>
    <n v="1356"/>
    <b v="1"/>
    <s v="technology/hardware"/>
    <n v="1436"/>
    <n v="74.11"/>
    <x v="0"/>
    <x v="0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x v="84"/>
    <b v="0"/>
    <n v="558"/>
    <b v="1"/>
    <s v="theater/plays"/>
    <n v="100"/>
    <n v="179.28"/>
    <x v="6"/>
    <x v="11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x v="85"/>
    <b v="1"/>
    <n v="942"/>
    <b v="1"/>
    <s v="film &amp; video/documentary"/>
    <n v="132"/>
    <n v="105.05"/>
    <x v="5"/>
    <x v="8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x v="86"/>
    <b v="0"/>
    <n v="123"/>
    <b v="0"/>
    <s v="technology/wearables"/>
    <n v="56"/>
    <n v="790.84"/>
    <x v="0"/>
    <x v="1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x v="87"/>
    <b v="1"/>
    <n v="1876"/>
    <b v="1"/>
    <s v="technology/hardware"/>
    <n v="201"/>
    <n v="51.31"/>
    <x v="0"/>
    <x v="0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x v="88"/>
    <x v="88"/>
    <b v="1"/>
    <n v="1737"/>
    <b v="1"/>
    <s v="technology/hardware"/>
    <n v="320"/>
    <n v="55.28"/>
    <x v="0"/>
    <x v="0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x v="89"/>
    <b v="1"/>
    <n v="1251"/>
    <b v="1"/>
    <s v="technology/space exploration"/>
    <n v="144"/>
    <n v="74.64"/>
    <x v="0"/>
    <x v="4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x v="90"/>
    <b v="0"/>
    <n v="623"/>
    <b v="1"/>
    <s v="games/tabletop games"/>
    <n v="1857"/>
    <n v="149.03"/>
    <x v="3"/>
    <x v="5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x v="91"/>
    <x v="91"/>
    <b v="1"/>
    <n v="1088"/>
    <b v="1"/>
    <s v="theater/spaces"/>
    <n v="154"/>
    <n v="84.87"/>
    <x v="6"/>
    <x v="9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x v="92"/>
    <b v="1"/>
    <n v="479"/>
    <b v="1"/>
    <s v="technology/hardware"/>
    <n v="922"/>
    <n v="192.39"/>
    <x v="0"/>
    <x v="0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x v="93"/>
    <x v="93"/>
    <b v="1"/>
    <n v="885"/>
    <b v="1"/>
    <s v="photography/photobooks"/>
    <n v="166"/>
    <n v="97.73"/>
    <x v="2"/>
    <x v="3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x v="94"/>
    <b v="1"/>
    <n v="146"/>
    <b v="1"/>
    <s v="film &amp; video/documentary"/>
    <n v="101"/>
    <n v="589.95000000000005"/>
    <x v="5"/>
    <x v="8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x v="95"/>
    <b v="0"/>
    <n v="348"/>
    <b v="0"/>
    <s v="theater/spaces"/>
    <n v="68"/>
    <n v="244.8"/>
    <x v="6"/>
    <x v="9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x v="96"/>
    <b v="0"/>
    <n v="224"/>
    <b v="0"/>
    <s v="technology/wearables"/>
    <n v="85"/>
    <n v="379.23"/>
    <x v="0"/>
    <x v="1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x v="97"/>
    <b v="1"/>
    <n v="33"/>
    <b v="1"/>
    <s v="technology/hardware"/>
    <n v="118"/>
    <n v="2500.9699999999998"/>
    <x v="0"/>
    <x v="0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x v="98"/>
    <b v="0"/>
    <n v="562"/>
    <b v="1"/>
    <s v="film &amp; video/documentary"/>
    <n v="214"/>
    <n v="144.69"/>
    <x v="5"/>
    <x v="8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x v="99"/>
    <b v="0"/>
    <n v="100"/>
    <b v="0"/>
    <s v="technology/wearables"/>
    <n v="32"/>
    <n v="800.7"/>
    <x v="0"/>
    <x v="1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x v="100"/>
    <b v="0"/>
    <n v="1556"/>
    <b v="1"/>
    <s v="technology/hardware"/>
    <n v="199"/>
    <n v="51.21"/>
    <x v="0"/>
    <x v="0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x v="101"/>
    <b v="1"/>
    <n v="1224"/>
    <b v="1"/>
    <s v="music/indie rock"/>
    <n v="429"/>
    <n v="64.819999999999993"/>
    <x v="7"/>
    <x v="12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x v="102"/>
    <b v="0"/>
    <n v="350"/>
    <b v="1"/>
    <s v="technology/hardware"/>
    <n v="111"/>
    <n v="226.21"/>
    <x v="0"/>
    <x v="0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x v="103"/>
    <b v="1"/>
    <n v="498"/>
    <b v="1"/>
    <s v="film &amp; video/documentary"/>
    <n v="104"/>
    <n v="156.05000000000001"/>
    <x v="5"/>
    <x v="8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x v="104"/>
    <b v="1"/>
    <n v="1071"/>
    <b v="1"/>
    <s v="music/electronic music"/>
    <n v="110"/>
    <n v="71.849999999999994"/>
    <x v="7"/>
    <x v="13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x v="105"/>
    <b v="0"/>
    <n v="554"/>
    <b v="1"/>
    <s v="technology/hardware"/>
    <n v="153"/>
    <n v="138.49"/>
    <x v="0"/>
    <x v="0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x v="106"/>
    <b v="1"/>
    <n v="493"/>
    <b v="1"/>
    <s v="film &amp; video/documentary"/>
    <n v="102"/>
    <n v="154.41999999999999"/>
    <x v="5"/>
    <x v="8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x v="107"/>
    <b v="0"/>
    <n v="404"/>
    <b v="1"/>
    <s v="games/tabletop games"/>
    <n v="381"/>
    <n v="188.38"/>
    <x v="3"/>
    <x v="5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x v="108"/>
    <b v="1"/>
    <n v="531"/>
    <b v="1"/>
    <s v="technology/hardware"/>
    <n v="304"/>
    <n v="143.21"/>
    <x v="0"/>
    <x v="0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x v="109"/>
    <b v="1"/>
    <n v="402"/>
    <b v="1"/>
    <s v="technology/hardware"/>
    <n v="375"/>
    <n v="186.81"/>
    <x v="0"/>
    <x v="0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x v="110"/>
    <b v="0"/>
    <n v="1021"/>
    <b v="1"/>
    <s v="technology/wearables"/>
    <n v="300"/>
    <n v="73.489999999999995"/>
    <x v="0"/>
    <x v="1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x v="111"/>
    <b v="1"/>
    <n v="625"/>
    <b v="1"/>
    <s v="technology/hardware"/>
    <n v="226"/>
    <n v="118.61"/>
    <x v="0"/>
    <x v="0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x v="112"/>
    <b v="1"/>
    <n v="405"/>
    <b v="1"/>
    <s v="technology/hardware"/>
    <n v="370"/>
    <n v="182.78"/>
    <x v="0"/>
    <x v="0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x v="113"/>
    <b v="0"/>
    <n v="456"/>
    <b v="1"/>
    <s v="technology/hardware"/>
    <n v="246"/>
    <n v="161.88"/>
    <x v="0"/>
    <x v="0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x v="114"/>
    <b v="1"/>
    <n v="1104"/>
    <b v="1"/>
    <s v="food/small batch"/>
    <n v="294"/>
    <n v="66.62"/>
    <x v="4"/>
    <x v="7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x v="115"/>
    <b v="0"/>
    <n v="356"/>
    <b v="0"/>
    <s v="technology/wearables"/>
    <n v="65"/>
    <n v="201.6"/>
    <x v="0"/>
    <x v="1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x v="116"/>
    <b v="1"/>
    <n v="951"/>
    <b v="1"/>
    <s v="film &amp; video/documentary"/>
    <n v="110"/>
    <n v="75.44"/>
    <x v="5"/>
    <x v="8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x v="117"/>
    <b v="1"/>
    <n v="682"/>
    <b v="1"/>
    <s v="technology/hardware"/>
    <n v="198"/>
    <n v="101.86"/>
    <x v="0"/>
    <x v="0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x v="118"/>
    <b v="0"/>
    <n v="897"/>
    <b v="1"/>
    <s v="games/tabletop games"/>
    <n v="452"/>
    <n v="75.650000000000006"/>
    <x v="3"/>
    <x v="5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x v="119"/>
    <b v="1"/>
    <n v="665"/>
    <b v="1"/>
    <s v="film &amp; video/documentary"/>
    <n v="133"/>
    <n v="100.08"/>
    <x v="5"/>
    <x v="8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x v="120"/>
    <b v="1"/>
    <n v="450"/>
    <b v="1"/>
    <s v="technology/hardware"/>
    <n v="102"/>
    <n v="147.68"/>
    <x v="0"/>
    <x v="0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x v="121"/>
    <b v="0"/>
    <n v="884"/>
    <b v="0"/>
    <s v="music/faith"/>
    <n v="101"/>
    <n v="74.58"/>
    <x v="7"/>
    <x v="14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x v="122"/>
    <b v="1"/>
    <n v="740"/>
    <b v="1"/>
    <s v="photography/photobooks"/>
    <n v="145"/>
    <n v="88.26"/>
    <x v="2"/>
    <x v="3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x v="123"/>
    <x v="123"/>
    <b v="0"/>
    <n v="181"/>
    <b v="1"/>
    <s v="photography/photobooks"/>
    <n v="130"/>
    <n v="358.97"/>
    <x v="2"/>
    <x v="3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x v="124"/>
    <b v="0"/>
    <n v="263"/>
    <b v="1"/>
    <s v="technology/hardware"/>
    <n v="128"/>
    <n v="244.12"/>
    <x v="0"/>
    <x v="0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x v="125"/>
    <b v="0"/>
    <n v="983"/>
    <b v="1"/>
    <s v="games/tabletop games"/>
    <n v="353"/>
    <n v="64.63"/>
    <x v="3"/>
    <x v="5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x v="126"/>
    <b v="1"/>
    <n v="613"/>
    <b v="1"/>
    <s v="film &amp; video/documentary"/>
    <n v="109"/>
    <n v="103.52"/>
    <x v="5"/>
    <x v="8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x v="127"/>
    <b v="1"/>
    <n v="452"/>
    <b v="1"/>
    <s v="photography/photobooks"/>
    <n v="139"/>
    <n v="133.74"/>
    <x v="2"/>
    <x v="3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x v="128"/>
    <b v="0"/>
    <n v="392"/>
    <b v="1"/>
    <s v="theater/spaces"/>
    <n v="172"/>
    <n v="153.52000000000001"/>
    <x v="6"/>
    <x v="9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x v="129"/>
    <b v="1"/>
    <n v="508"/>
    <b v="1"/>
    <s v="technology/hardware"/>
    <n v="120"/>
    <n v="118.45"/>
    <x v="0"/>
    <x v="0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x v="130"/>
    <x v="130"/>
    <b v="0"/>
    <n v="742"/>
    <b v="1"/>
    <s v="technology/hardware"/>
    <n v="120"/>
    <n v="80.989999999999995"/>
    <x v="0"/>
    <x v="0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x v="131"/>
    <b v="1"/>
    <n v="508"/>
    <b v="1"/>
    <s v="music/rock"/>
    <n v="200"/>
    <n v="118.2"/>
    <x v="7"/>
    <x v="15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x v="132"/>
    <b v="1"/>
    <n v="635"/>
    <b v="1"/>
    <s v="publishing/radio &amp; podcasts"/>
    <n v="117"/>
    <n v="92.16"/>
    <x v="1"/>
    <x v="2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x v="133"/>
    <b v="0"/>
    <n v="113"/>
    <b v="1"/>
    <s v="technology/hardware"/>
    <n v="145"/>
    <n v="511.65"/>
    <x v="0"/>
    <x v="0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x v="134"/>
    <b v="0"/>
    <n v="188"/>
    <b v="1"/>
    <s v="technology/hardware"/>
    <n v="116"/>
    <n v="307.2"/>
    <x v="0"/>
    <x v="0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x v="135"/>
    <b v="1"/>
    <n v="688"/>
    <b v="1"/>
    <s v="film &amp; video/documentary"/>
    <n v="191"/>
    <n v="83.35"/>
    <x v="5"/>
    <x v="8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x v="136"/>
    <b v="0"/>
    <n v="355"/>
    <b v="0"/>
    <s v="technology/wearables"/>
    <n v="23"/>
    <n v="161.12"/>
    <x v="0"/>
    <x v="1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x v="137"/>
    <b v="0"/>
    <n v="1328"/>
    <b v="1"/>
    <s v="games/tabletop games"/>
    <n v="283"/>
    <n v="42.63"/>
    <x v="3"/>
    <x v="5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x v="138"/>
    <b v="1"/>
    <n v="701"/>
    <b v="1"/>
    <s v="technology/hardware"/>
    <n v="1132"/>
    <n v="80.73"/>
    <x v="0"/>
    <x v="0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x v="139"/>
    <b v="0"/>
    <n v="278"/>
    <b v="1"/>
    <s v="technology/hardware"/>
    <n v="281"/>
    <n v="201.96"/>
    <x v="0"/>
    <x v="0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x v="140"/>
    <b v="1"/>
    <n v="930"/>
    <b v="1"/>
    <s v="theater/plays"/>
    <n v="160"/>
    <n v="60.3"/>
    <x v="6"/>
    <x v="11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x v="141"/>
    <b v="0"/>
    <n v="351"/>
    <b v="1"/>
    <s v="film &amp; video/documentary"/>
    <n v="110"/>
    <n v="157.33000000000001"/>
    <x v="5"/>
    <x v="8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x v="142"/>
    <b v="1"/>
    <n v="325"/>
    <b v="1"/>
    <s v="film &amp; video/documentary"/>
    <n v="100"/>
    <n v="169.85"/>
    <x v="5"/>
    <x v="8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x v="143"/>
    <b v="0"/>
    <n v="284"/>
    <b v="1"/>
    <s v="film &amp; video/television"/>
    <n v="123"/>
    <n v="190.55"/>
    <x v="5"/>
    <x v="16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x v="144"/>
    <b v="0"/>
    <n v="229"/>
    <b v="1"/>
    <s v="publishing/nonfiction"/>
    <n v="114"/>
    <n v="234.81"/>
    <x v="1"/>
    <x v="17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x v="145"/>
    <b v="0"/>
    <n v="119"/>
    <b v="1"/>
    <s v="technology/hardware"/>
    <n v="108"/>
    <n v="451.84"/>
    <x v="0"/>
    <x v="0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x v="146"/>
    <b v="0"/>
    <n v="878"/>
    <b v="1"/>
    <s v="games/tabletop games"/>
    <n v="537"/>
    <n v="61.2"/>
    <x v="3"/>
    <x v="5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x v="147"/>
    <b v="0"/>
    <n v="456"/>
    <b v="0"/>
    <s v="technology/wearables"/>
    <n v="79"/>
    <n v="117.7"/>
    <x v="0"/>
    <x v="1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x v="148"/>
    <b v="0"/>
    <n v="651"/>
    <b v="1"/>
    <s v="games/tabletop games"/>
    <n v="133"/>
    <n v="81.650000000000006"/>
    <x v="3"/>
    <x v="5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x v="149"/>
    <b v="1"/>
    <n v="943"/>
    <b v="1"/>
    <s v="technology/hardware"/>
    <n v="106"/>
    <n v="56.2"/>
    <x v="0"/>
    <x v="0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x v="150"/>
    <b v="0"/>
    <n v="320"/>
    <b v="1"/>
    <s v="theater/spaces"/>
    <n v="131"/>
    <n v="164.3"/>
    <x v="6"/>
    <x v="9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x v="151"/>
    <b v="1"/>
    <n v="736"/>
    <b v="1"/>
    <s v="film &amp; video/documentary"/>
    <n v="104"/>
    <n v="70.92"/>
    <x v="5"/>
    <x v="8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x v="152"/>
    <b v="0"/>
    <n v="73"/>
    <b v="1"/>
    <s v="film &amp; video/documentary"/>
    <n v="104"/>
    <n v="711.04"/>
    <x v="5"/>
    <x v="8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x v="153"/>
    <b v="1"/>
    <n v="447"/>
    <b v="1"/>
    <s v="film &amp; video/documentary"/>
    <n v="103"/>
    <n v="115.45"/>
    <x v="5"/>
    <x v="8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x v="154"/>
    <b v="1"/>
    <n v="267"/>
    <b v="1"/>
    <s v="film &amp; video/documentary"/>
    <n v="103"/>
    <n v="193.05"/>
    <x v="5"/>
    <x v="8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x v="155"/>
    <b v="0"/>
    <n v="433"/>
    <b v="1"/>
    <s v="theater/spaces"/>
    <n v="103"/>
    <n v="118.97"/>
    <x v="6"/>
    <x v="9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x v="156"/>
    <b v="0"/>
    <n v="274"/>
    <b v="1"/>
    <s v="theater/plays"/>
    <n v="128"/>
    <n v="186.8"/>
    <x v="6"/>
    <x v="11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x v="157"/>
    <b v="0"/>
    <n v="323"/>
    <b v="0"/>
    <s v="technology/wearables"/>
    <n v="102"/>
    <n v="158.36000000000001"/>
    <x v="0"/>
    <x v="1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x v="158"/>
    <x v="158"/>
    <b v="0"/>
    <n v="103"/>
    <b v="1"/>
    <s v="photography/photobooks"/>
    <n v="254"/>
    <n v="493.82"/>
    <x v="2"/>
    <x v="3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x v="159"/>
    <b v="1"/>
    <n v="308"/>
    <b v="1"/>
    <s v="theater/spaces"/>
    <n v="102"/>
    <n v="164.94"/>
    <x v="6"/>
    <x v="9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x v="160"/>
    <b v="1"/>
    <n v="614"/>
    <b v="1"/>
    <s v="music/indie rock"/>
    <n v="101"/>
    <n v="82.5"/>
    <x v="7"/>
    <x v="12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x v="161"/>
    <x v="161"/>
    <b v="1"/>
    <n v="660"/>
    <b v="1"/>
    <s v="technology/hardware"/>
    <n v="168"/>
    <n v="76.14"/>
    <x v="0"/>
    <x v="0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x v="162"/>
    <b v="1"/>
    <n v="266"/>
    <b v="1"/>
    <s v="film &amp; video/documentary"/>
    <n v="125"/>
    <n v="188.31"/>
    <x v="5"/>
    <x v="8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x v="163"/>
    <b v="0"/>
    <n v="144"/>
    <b v="1"/>
    <s v="music/rock"/>
    <n v="119"/>
    <n v="346.04"/>
    <x v="7"/>
    <x v="15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x v="164"/>
    <b v="0"/>
    <n v="271"/>
    <b v="1"/>
    <s v="photography/photobooks"/>
    <n v="199"/>
    <n v="183.8"/>
    <x v="2"/>
    <x v="3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x v="165"/>
    <b v="0"/>
    <n v="827"/>
    <b v="1"/>
    <s v="film &amp; video/television"/>
    <n v="165"/>
    <n v="59.96"/>
    <x v="5"/>
    <x v="16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x v="166"/>
    <b v="0"/>
    <n v="707"/>
    <b v="1"/>
    <s v="technology/hardware"/>
    <n v="493"/>
    <n v="69.760000000000005"/>
    <x v="0"/>
    <x v="0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x v="167"/>
    <b v="0"/>
    <n v="1364"/>
    <b v="1"/>
    <s v="technology/hardware"/>
    <n v="196"/>
    <n v="36"/>
    <x v="0"/>
    <x v="0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x v="168"/>
    <b v="0"/>
    <n v="92"/>
    <b v="1"/>
    <s v="music/indie rock"/>
    <n v="101"/>
    <n v="526.46"/>
    <x v="7"/>
    <x v="12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x v="169"/>
    <b v="1"/>
    <n v="321"/>
    <b v="1"/>
    <s v="publishing/radio &amp; podcasts"/>
    <n v="108"/>
    <n v="149.46"/>
    <x v="1"/>
    <x v="2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x v="170"/>
    <b v="0"/>
    <n v="315"/>
    <b v="1"/>
    <s v="technology/wearables"/>
    <n v="119"/>
    <n v="151.32"/>
    <x v="0"/>
    <x v="1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x v="171"/>
    <b v="0"/>
    <n v="170"/>
    <b v="1"/>
    <s v="technology/hardware"/>
    <n v="473"/>
    <n v="278.39"/>
    <x v="0"/>
    <x v="0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x v="172"/>
    <b v="1"/>
    <n v="874"/>
    <b v="1"/>
    <s v="photography/photobooks"/>
    <n v="135"/>
    <n v="53.99"/>
    <x v="2"/>
    <x v="3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x v="173"/>
    <b v="0"/>
    <n v="975"/>
    <b v="0"/>
    <s v="games/video games"/>
    <n v="63"/>
    <n v="48.28"/>
    <x v="3"/>
    <x v="18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x v="174"/>
    <b v="1"/>
    <n v="1049"/>
    <b v="1"/>
    <s v="theater/spaces"/>
    <n v="233"/>
    <n v="44.46"/>
    <x v="6"/>
    <x v="9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x v="175"/>
    <b v="0"/>
    <n v="199"/>
    <b v="1"/>
    <s v="theater/musical"/>
    <n v="102"/>
    <n v="231.66"/>
    <x v="6"/>
    <x v="19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x v="176"/>
    <x v="176"/>
    <b v="1"/>
    <n v="600"/>
    <b v="1"/>
    <s v="publishing/radio &amp; podcasts"/>
    <n v="115"/>
    <n v="76.72"/>
    <x v="1"/>
    <x v="2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x v="177"/>
    <b v="0"/>
    <n v="682"/>
    <b v="1"/>
    <s v="technology/hardware"/>
    <n v="170"/>
    <n v="67.42"/>
    <x v="0"/>
    <x v="0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x v="178"/>
    <b v="1"/>
    <n v="179"/>
    <b v="1"/>
    <s v="film &amp; video/documentary"/>
    <n v="101"/>
    <n v="254.39"/>
    <x v="5"/>
    <x v="8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x v="179"/>
    <b v="0"/>
    <n v="277"/>
    <b v="1"/>
    <s v="theater/spaces"/>
    <n v="113"/>
    <n v="162.91"/>
    <x v="6"/>
    <x v="9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x v="180"/>
    <b v="0"/>
    <n v="902"/>
    <b v="1"/>
    <s v="games/tabletop games"/>
    <n v="1802"/>
    <n v="49.93"/>
    <x v="3"/>
    <x v="5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x v="181"/>
    <b v="1"/>
    <n v="158"/>
    <b v="1"/>
    <s v="technology/hardware"/>
    <n v="179"/>
    <n v="282.72000000000003"/>
    <x v="0"/>
    <x v="0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x v="182"/>
    <b v="1"/>
    <n v="379"/>
    <b v="1"/>
    <s v="film &amp; video/documentary"/>
    <n v="112"/>
    <n v="117.77"/>
    <x v="5"/>
    <x v="8"/>
    <x v="182"/>
    <x v="182"/>
    <x v="4"/>
  </r>
  <r>
    <n v="648"/>
    <s v="Audio Jacket"/>
    <s v="Get ready for the next product that you canâ€™t live without"/>
    <n v="35000"/>
    <n v="44388"/>
    <x v="0"/>
    <s v="US"/>
    <s v="USD"/>
    <x v="183"/>
    <x v="183"/>
    <b v="0"/>
    <n v="27"/>
    <b v="1"/>
    <s v="technology/wearables"/>
    <n v="127"/>
    <n v="1644"/>
    <x v="0"/>
    <x v="1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x v="184"/>
    <b v="1"/>
    <n v="299"/>
    <b v="1"/>
    <s v="film &amp; video/documentary"/>
    <n v="125"/>
    <n v="146.35"/>
    <x v="5"/>
    <x v="8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x v="185"/>
    <b v="1"/>
    <n v="964"/>
    <b v="1"/>
    <s v="film &amp; video/documentary"/>
    <n v="127"/>
    <n v="44.91"/>
    <x v="5"/>
    <x v="8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x v="186"/>
    <b v="0"/>
    <n v="375"/>
    <b v="1"/>
    <s v="technology/hardware"/>
    <n v="143"/>
    <n v="114.77"/>
    <x v="0"/>
    <x v="0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x v="187"/>
    <b v="0"/>
    <n v="28"/>
    <b v="0"/>
    <s v="technology/wearables"/>
    <n v="22"/>
    <n v="1536.25"/>
    <x v="0"/>
    <x v="1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x v="188"/>
    <b v="1"/>
    <n v="438"/>
    <b v="1"/>
    <s v="film &amp; video/documentary"/>
    <n v="107"/>
    <n v="97.36"/>
    <x v="5"/>
    <x v="8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x v="189"/>
    <b v="1"/>
    <n v="403"/>
    <b v="1"/>
    <s v="food/small batch"/>
    <n v="106"/>
    <n v="104.99"/>
    <x v="4"/>
    <x v="7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x v="190"/>
    <b v="1"/>
    <n v="535"/>
    <b v="0"/>
    <s v="technology/space exploration"/>
    <n v="8"/>
    <n v="78.67"/>
    <x v="0"/>
    <x v="4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x v="191"/>
    <b v="0"/>
    <n v="15"/>
    <b v="0"/>
    <s v="theater/spaces"/>
    <n v="12"/>
    <n v="2796.67"/>
    <x v="6"/>
    <x v="9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x v="192"/>
    <b v="1"/>
    <n v="760"/>
    <b v="1"/>
    <s v="film &amp; video/documentary"/>
    <n v="105"/>
    <n v="55.07"/>
    <x v="5"/>
    <x v="8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x v="193"/>
    <b v="0"/>
    <n v="45"/>
    <b v="0"/>
    <s v="theater/spaces"/>
    <n v="104"/>
    <n v="922.22"/>
    <x v="6"/>
    <x v="9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x v="194"/>
    <b v="1"/>
    <n v="376"/>
    <b v="1"/>
    <s v="film &amp; video/documentary"/>
    <n v="113"/>
    <n v="109.04"/>
    <x v="5"/>
    <x v="8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x v="195"/>
    <b v="0"/>
    <n v="202"/>
    <b v="0"/>
    <s v="theater/spaces"/>
    <n v="20"/>
    <n v="202.23"/>
    <x v="6"/>
    <x v="9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x v="196"/>
    <b v="1"/>
    <n v="165"/>
    <b v="1"/>
    <s v="film &amp; video/documentary"/>
    <n v="116"/>
    <n v="246.61"/>
    <x v="5"/>
    <x v="8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x v="197"/>
    <b v="1"/>
    <n v="415"/>
    <b v="1"/>
    <s v="film &amp; video/documentary"/>
    <n v="150"/>
    <n v="97.82"/>
    <x v="5"/>
    <x v="8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x v="198"/>
    <b v="0"/>
    <n v="311"/>
    <b v="1"/>
    <s v="food/small batch"/>
    <n v="203"/>
    <n v="130.22999999999999"/>
    <x v="4"/>
    <x v="7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x v="199"/>
    <b v="0"/>
    <n v="248"/>
    <b v="0"/>
    <s v="technology/wearables"/>
    <n v="40"/>
    <n v="162.91999999999999"/>
    <x v="0"/>
    <x v="1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x v="200"/>
    <b v="0"/>
    <n v="253"/>
    <b v="1"/>
    <s v="film &amp; video/television"/>
    <n v="183"/>
    <n v="159.51"/>
    <x v="5"/>
    <x v="16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x v="201"/>
    <b v="0"/>
    <n v="714"/>
    <b v="1"/>
    <s v="photography/photobooks"/>
    <n v="322"/>
    <n v="56.41"/>
    <x v="2"/>
    <x v="3"/>
    <x v="20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x v="202"/>
    <x v="202"/>
    <b v="0"/>
    <n v="73"/>
    <b v="1"/>
    <s v="theater/plays"/>
    <n v="100"/>
    <n v="550.04"/>
    <x v="6"/>
    <x v="11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x v="203"/>
    <b v="0"/>
    <n v="263"/>
    <b v="1"/>
    <s v="technology/hardware"/>
    <n v="819"/>
    <n v="152.62"/>
    <x v="0"/>
    <x v="0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x v="204"/>
    <b v="0"/>
    <n v="110"/>
    <b v="0"/>
    <s v="technology/wearables"/>
    <n v="42"/>
    <n v="364.35"/>
    <x v="0"/>
    <x v="1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x v="205"/>
    <b v="1"/>
    <n v="235"/>
    <b v="1"/>
    <s v="photography/photobooks"/>
    <n v="107"/>
    <n v="170.45"/>
    <x v="2"/>
    <x v="3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x v="206"/>
    <b v="0"/>
    <n v="336"/>
    <b v="1"/>
    <s v="theater/plays"/>
    <n v="114"/>
    <n v="119.18"/>
    <x v="6"/>
    <x v="11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x v="207"/>
    <b v="0"/>
    <n v="621"/>
    <b v="1"/>
    <s v="technology/hardware"/>
    <n v="114"/>
    <n v="64.02"/>
    <x v="0"/>
    <x v="0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x v="208"/>
    <b v="1"/>
    <n v="916"/>
    <b v="1"/>
    <s v="publishing/radio &amp; podcasts"/>
    <n v="662"/>
    <n v="43.33"/>
    <x v="1"/>
    <x v="2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x v="209"/>
    <b v="0"/>
    <n v="480"/>
    <b v="1"/>
    <s v="games/tabletop games"/>
    <n v="404"/>
    <n v="82.4"/>
    <x v="3"/>
    <x v="5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x v="210"/>
    <b v="1"/>
    <n v="848"/>
    <b v="1"/>
    <s v="technology/hardware"/>
    <n v="132"/>
    <n v="46.58"/>
    <x v="0"/>
    <x v="0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x v="211"/>
    <b v="0"/>
    <n v="549"/>
    <b v="1"/>
    <s v="photography/photobooks"/>
    <n v="786"/>
    <n v="71.59"/>
    <x v="2"/>
    <x v="3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x v="212"/>
    <b v="1"/>
    <n v="263"/>
    <b v="1"/>
    <s v="theater/spaces"/>
    <n v="112"/>
    <n v="149.44"/>
    <x v="6"/>
    <x v="9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x v="213"/>
    <b v="0"/>
    <n v="512"/>
    <b v="1"/>
    <s v="photography/photobooks"/>
    <n v="270"/>
    <n v="76.44"/>
    <x v="2"/>
    <x v="3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x v="214"/>
    <b v="1"/>
    <n v="489"/>
    <b v="1"/>
    <s v="technology/space exploration"/>
    <n v="326"/>
    <n v="80.02"/>
    <x v="0"/>
    <x v="4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x v="215"/>
    <b v="0"/>
    <n v="354"/>
    <b v="1"/>
    <s v="film &amp; video/documentary"/>
    <n v="111"/>
    <n v="109.82"/>
    <x v="5"/>
    <x v="8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x v="216"/>
    <b v="1"/>
    <n v="467"/>
    <b v="1"/>
    <s v="music/rock"/>
    <n v="155"/>
    <n v="82.96"/>
    <x v="7"/>
    <x v="15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x v="217"/>
    <b v="0"/>
    <n v="134"/>
    <b v="1"/>
    <s v="film &amp; video/documentary"/>
    <n v="101"/>
    <n v="287.31"/>
    <x v="5"/>
    <x v="8"/>
    <x v="217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x v="218"/>
    <x v="218"/>
    <b v="0"/>
    <n v="574"/>
    <b v="1"/>
    <s v="film &amp; video/television"/>
    <n v="109"/>
    <n v="66.349999999999994"/>
    <x v="5"/>
    <x v="16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x v="219"/>
    <b v="0"/>
    <n v="314"/>
    <b v="1"/>
    <s v="photography/photobooks"/>
    <n v="253"/>
    <n v="121"/>
    <x v="2"/>
    <x v="3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x v="220"/>
    <b v="1"/>
    <n v="560"/>
    <b v="1"/>
    <s v="film &amp; video/documentary"/>
    <n v="107"/>
    <n v="66.7"/>
    <x v="5"/>
    <x v="8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x v="221"/>
    <b v="1"/>
    <n v="191"/>
    <b v="1"/>
    <s v="technology/hardware"/>
    <n v="124"/>
    <n v="194.26"/>
    <x v="0"/>
    <x v="0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x v="222"/>
    <b v="0"/>
    <n v="271"/>
    <b v="1"/>
    <s v="film &amp; video/documentary"/>
    <n v="103"/>
    <n v="133.13999999999999"/>
    <x v="5"/>
    <x v="8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x v="223"/>
    <b v="1"/>
    <n v="337"/>
    <b v="1"/>
    <s v="film &amp; video/documentary"/>
    <n v="103"/>
    <n v="106.62"/>
    <x v="5"/>
    <x v="8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x v="224"/>
    <b v="1"/>
    <n v="163"/>
    <b v="1"/>
    <s v="food/small batch"/>
    <n v="102"/>
    <n v="219.93"/>
    <x v="4"/>
    <x v="7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x v="225"/>
    <b v="1"/>
    <n v="340"/>
    <b v="1"/>
    <s v="film &amp; video/documentary"/>
    <n v="102"/>
    <n v="104.82"/>
    <x v="5"/>
    <x v="8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x v="226"/>
    <b v="1"/>
    <n v="361"/>
    <b v="1"/>
    <s v="music/rock"/>
    <n v="118"/>
    <n v="98.03"/>
    <x v="7"/>
    <x v="15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x v="227"/>
    <b v="0"/>
    <n v="296"/>
    <b v="0"/>
    <s v="technology/wearables"/>
    <n v="35"/>
    <n v="119.39"/>
    <x v="0"/>
    <x v="1"/>
    <x v="227"/>
    <x v="227"/>
    <x v="4"/>
  </r>
  <r>
    <n v="2989"/>
    <s v="Let's Light Up The Gem!"/>
    <s v="Bring the movies back to Bethel, Maine."/>
    <n v="20000"/>
    <n v="35307"/>
    <x v="0"/>
    <s v="US"/>
    <s v="USD"/>
    <x v="228"/>
    <x v="228"/>
    <b v="0"/>
    <n v="364"/>
    <b v="1"/>
    <s v="theater/spaces"/>
    <n v="177"/>
    <n v="97"/>
    <x v="6"/>
    <x v="9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x v="229"/>
    <b v="0"/>
    <n v="130"/>
    <b v="1"/>
    <s v="food/small batch"/>
    <n v="101"/>
    <n v="271.51"/>
    <x v="4"/>
    <x v="7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x v="230"/>
    <b v="1"/>
    <n v="269"/>
    <b v="1"/>
    <s v="theater/plays"/>
    <n v="101"/>
    <n v="131.13999999999999"/>
    <x v="6"/>
    <x v="11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x v="231"/>
    <b v="0"/>
    <n v="229"/>
    <b v="0"/>
    <s v="technology/wearables"/>
    <n v="59"/>
    <n v="153.43"/>
    <x v="0"/>
    <x v="1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x v="232"/>
    <b v="1"/>
    <n v="134"/>
    <b v="1"/>
    <s v="theater/plays"/>
    <n v="100"/>
    <n v="262.11"/>
    <x v="6"/>
    <x v="11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x v="233"/>
    <b v="0"/>
    <n v="537"/>
    <b v="1"/>
    <s v="games/tabletop games"/>
    <n v="185"/>
    <n v="65.319999999999993"/>
    <x v="3"/>
    <x v="5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x v="234"/>
    <b v="1"/>
    <n v="336"/>
    <b v="1"/>
    <s v="publishing/radio &amp; podcasts"/>
    <n v="139"/>
    <n v="103.2"/>
    <x v="1"/>
    <x v="2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x v="235"/>
    <b v="0"/>
    <n v="859"/>
    <b v="1"/>
    <s v="music/rock"/>
    <n v="139"/>
    <n v="40.35"/>
    <x v="7"/>
    <x v="15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x v="236"/>
    <b v="1"/>
    <n v="285"/>
    <b v="1"/>
    <s v="film &amp; video/documentary"/>
    <n v="102"/>
    <n v="119.99"/>
    <x v="5"/>
    <x v="8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x v="237"/>
    <b v="0"/>
    <n v="406"/>
    <b v="1"/>
    <s v="music/rock"/>
    <n v="105"/>
    <n v="83.97"/>
    <x v="7"/>
    <x v="15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x v="238"/>
    <b v="1"/>
    <n v="147"/>
    <b v="1"/>
    <s v="technology/hardware"/>
    <n v="226"/>
    <n v="230.56"/>
    <x v="0"/>
    <x v="0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x v="239"/>
    <b v="0"/>
    <n v="338"/>
    <b v="0"/>
    <s v="technology/wearables"/>
    <n v="34"/>
    <n v="99.97"/>
    <x v="0"/>
    <x v="1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x v="240"/>
    <b v="1"/>
    <n v="204"/>
    <b v="1"/>
    <s v="technology/hardware"/>
    <n v="421"/>
    <n v="164.91"/>
    <x v="0"/>
    <x v="0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x v="241"/>
    <b v="0"/>
    <n v="285"/>
    <b v="0"/>
    <s v="technology/gadgets"/>
    <n v="39"/>
    <n v="117.49"/>
    <x v="0"/>
    <x v="6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x v="242"/>
    <b v="1"/>
    <n v="253"/>
    <b v="1"/>
    <s v="technology/hardware"/>
    <n v="209"/>
    <n v="131.99"/>
    <x v="0"/>
    <x v="0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x v="243"/>
    <b v="1"/>
    <n v="369"/>
    <b v="1"/>
    <s v="publishing/radio &amp; podcasts"/>
    <n v="111"/>
    <n v="90.5"/>
    <x v="1"/>
    <x v="2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x v="244"/>
    <b v="1"/>
    <n v="454"/>
    <b v="1"/>
    <s v="technology/hardware"/>
    <n v="133"/>
    <n v="73.5"/>
    <x v="0"/>
    <x v="0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x v="245"/>
    <b v="1"/>
    <n v="343"/>
    <b v="1"/>
    <s v="publishing/radio &amp; podcasts"/>
    <n v="104"/>
    <n v="96.88"/>
    <x v="1"/>
    <x v="2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x v="246"/>
    <b v="0"/>
    <n v="153"/>
    <b v="1"/>
    <s v="publishing/nonfiction"/>
    <n v="132"/>
    <n v="215.73"/>
    <x v="1"/>
    <x v="17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x v="247"/>
    <b v="0"/>
    <n v="348"/>
    <b v="1"/>
    <s v="theater/spaces"/>
    <n v="110"/>
    <n v="94.55"/>
    <x v="6"/>
    <x v="9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x v="248"/>
    <b v="0"/>
    <n v="499"/>
    <b v="1"/>
    <s v="music/metal"/>
    <n v="118"/>
    <n v="65.86"/>
    <x v="7"/>
    <x v="20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x v="249"/>
    <b v="0"/>
    <n v="217"/>
    <b v="1"/>
    <s v="film &amp; video/television"/>
    <n v="131"/>
    <n v="150.9"/>
    <x v="5"/>
    <x v="16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x v="250"/>
    <b v="1"/>
    <n v="398"/>
    <b v="1"/>
    <s v="technology/space exploration"/>
    <n v="408"/>
    <n v="81.95"/>
    <x v="0"/>
    <x v="4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x v="251"/>
    <b v="1"/>
    <n v="577"/>
    <b v="1"/>
    <s v="technology/space exploration"/>
    <n v="141"/>
    <n v="55.76"/>
    <x v="0"/>
    <x v="4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x v="252"/>
    <b v="0"/>
    <n v="1013"/>
    <b v="1"/>
    <s v="technology/wearables"/>
    <n v="267"/>
    <n v="31.66"/>
    <x v="0"/>
    <x v="1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x v="253"/>
    <b v="1"/>
    <n v="563"/>
    <b v="1"/>
    <s v="film &amp; video/documentary"/>
    <n v="229"/>
    <n v="56.9"/>
    <x v="5"/>
    <x v="8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x v="254"/>
    <b v="0"/>
    <n v="426"/>
    <b v="1"/>
    <s v="games/tabletop games"/>
    <n v="128"/>
    <n v="75.13"/>
    <x v="3"/>
    <x v="5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x v="255"/>
    <b v="0"/>
    <n v="342"/>
    <b v="1"/>
    <s v="film &amp; video/television"/>
    <n v="106"/>
    <n v="93.26"/>
    <x v="5"/>
    <x v="16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x v="256"/>
    <b v="0"/>
    <n v="237"/>
    <b v="1"/>
    <s v="theater/plays"/>
    <n v="103"/>
    <n v="134.26"/>
    <x v="6"/>
    <x v="11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x v="257"/>
    <b v="1"/>
    <n v="551"/>
    <b v="1"/>
    <s v="theater/spaces"/>
    <n v="265"/>
    <n v="57.63"/>
    <x v="6"/>
    <x v="9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x v="258"/>
    <b v="0"/>
    <n v="329"/>
    <b v="1"/>
    <s v="theater/spaces"/>
    <n v="127"/>
    <n v="96.3"/>
    <x v="6"/>
    <x v="9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x v="259"/>
    <b v="1"/>
    <n v="437"/>
    <b v="1"/>
    <s v="film &amp; video/documentary"/>
    <n v="106"/>
    <n v="72.48"/>
    <x v="5"/>
    <x v="8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x v="260"/>
    <b v="0"/>
    <n v="288"/>
    <b v="1"/>
    <s v="music/rock"/>
    <n v="105"/>
    <n v="109.45"/>
    <x v="7"/>
    <x v="15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x v="261"/>
    <b v="1"/>
    <n v="287"/>
    <b v="1"/>
    <s v="film &amp; video/documentary"/>
    <n v="105"/>
    <n v="109.42"/>
    <x v="5"/>
    <x v="8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x v="262"/>
    <b v="1"/>
    <n v="369"/>
    <b v="1"/>
    <s v="photography/photobooks"/>
    <n v="418"/>
    <n v="84.91"/>
    <x v="2"/>
    <x v="3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x v="263"/>
    <b v="0"/>
    <n v="37"/>
    <b v="1"/>
    <s v="technology/hardware"/>
    <n v="104"/>
    <n v="845.7"/>
    <x v="0"/>
    <x v="0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x v="264"/>
    <b v="1"/>
    <n v="426"/>
    <b v="1"/>
    <s v="technology/hardware"/>
    <n v="125"/>
    <n v="73.42"/>
    <x v="0"/>
    <x v="0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x v="265"/>
    <b v="0"/>
    <n v="312"/>
    <b v="0"/>
    <s v="games/video games"/>
    <n v="36"/>
    <n v="100.23"/>
    <x v="3"/>
    <x v="18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x v="266"/>
    <b v="0"/>
    <n v="104"/>
    <b v="1"/>
    <s v="theater/plays"/>
    <n v="103"/>
    <n v="297.02999999999997"/>
    <x v="6"/>
    <x v="11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x v="267"/>
    <b v="0"/>
    <n v="263"/>
    <b v="1"/>
    <s v="film &amp; video/television"/>
    <n v="309"/>
    <n v="117.36"/>
    <x v="5"/>
    <x v="16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x v="268"/>
    <b v="1"/>
    <n v="236"/>
    <b v="1"/>
    <s v="photography/photobooks"/>
    <n v="205"/>
    <n v="130.53"/>
    <x v="2"/>
    <x v="3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x v="269"/>
    <b v="0"/>
    <n v="179"/>
    <b v="0"/>
    <s v="technology/wearables"/>
    <n v="30"/>
    <n v="171.79"/>
    <x v="0"/>
    <x v="1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x v="270"/>
    <b v="0"/>
    <n v="282"/>
    <b v="1"/>
    <s v="food/small batch"/>
    <n v="102"/>
    <n v="108.78"/>
    <x v="4"/>
    <x v="7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x v="271"/>
    <b v="1"/>
    <n v="216"/>
    <b v="1"/>
    <s v="theater/plays"/>
    <n v="102"/>
    <n v="141.71"/>
    <x v="6"/>
    <x v="11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x v="272"/>
    <b v="1"/>
    <n v="524"/>
    <b v="1"/>
    <s v="film &amp; video/documentary"/>
    <n v="102"/>
    <n v="58.41"/>
    <x v="5"/>
    <x v="8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x v="273"/>
    <b v="0"/>
    <n v="43"/>
    <b v="1"/>
    <s v="film &amp; video/documentary"/>
    <n v="122"/>
    <n v="709.42"/>
    <x v="5"/>
    <x v="8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x v="274"/>
    <b v="1"/>
    <n v="711"/>
    <b v="1"/>
    <s v="music/rock"/>
    <n v="303833"/>
    <n v="42.73"/>
    <x v="7"/>
    <x v="15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x v="275"/>
    <b v="0"/>
    <n v="666"/>
    <b v="1"/>
    <s v="technology/hardware"/>
    <n v="202"/>
    <n v="45.55"/>
    <x v="0"/>
    <x v="0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x v="276"/>
    <b v="0"/>
    <n v="241"/>
    <b v="1"/>
    <s v="film &amp; video/documentary"/>
    <n v="101"/>
    <n v="125.79"/>
    <x v="5"/>
    <x v="8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x v="277"/>
    <b v="0"/>
    <n v="1113"/>
    <b v="1"/>
    <s v="games/tabletop games"/>
    <n v="1212"/>
    <n v="27.23"/>
    <x v="3"/>
    <x v="5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x v="278"/>
    <b v="0"/>
    <n v="392"/>
    <b v="1"/>
    <s v="technology/hardware"/>
    <n v="202"/>
    <n v="77.23"/>
    <x v="0"/>
    <x v="0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x v="279"/>
    <b v="1"/>
    <n v="316"/>
    <b v="1"/>
    <s v="film &amp; video/documentary"/>
    <n v="101"/>
    <n v="95.7"/>
    <x v="5"/>
    <x v="8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x v="280"/>
    <b v="0"/>
    <n v="372"/>
    <b v="1"/>
    <s v="food/small batch"/>
    <n v="126"/>
    <n v="81.25"/>
    <x v="4"/>
    <x v="7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x v="281"/>
    <b v="0"/>
    <n v="276"/>
    <b v="1"/>
    <s v="technology/wearables"/>
    <n v="104"/>
    <n v="109.34"/>
    <x v="0"/>
    <x v="1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x v="282"/>
    <b v="0"/>
    <n v="67"/>
    <b v="0"/>
    <s v="film &amp; video/science fiction"/>
    <n v="23"/>
    <n v="449.43"/>
    <x v="5"/>
    <x v="21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x v="283"/>
    <b v="1"/>
    <n v="429"/>
    <b v="1"/>
    <s v="technology/hardware"/>
    <n v="300"/>
    <n v="70.040000000000006"/>
    <x v="0"/>
    <x v="0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x v="284"/>
    <b v="1"/>
    <n v="455"/>
    <b v="1"/>
    <s v="photography/photobooks"/>
    <n v="250"/>
    <n v="66.02"/>
    <x v="2"/>
    <x v="3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x v="285"/>
    <b v="1"/>
    <n v="325"/>
    <b v="1"/>
    <s v="theater/spaces"/>
    <n v="120"/>
    <n v="92.39"/>
    <x v="6"/>
    <x v="9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x v="286"/>
    <b v="0"/>
    <n v="128"/>
    <b v="1"/>
    <s v="theater/spaces"/>
    <n v="120"/>
    <n v="233.9"/>
    <x v="6"/>
    <x v="9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x v="287"/>
    <b v="1"/>
    <n v="129"/>
    <b v="1"/>
    <s v="film &amp; video/documentary"/>
    <n v="119"/>
    <n v="230.09"/>
    <x v="5"/>
    <x v="8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x v="288"/>
    <b v="0"/>
    <n v="173"/>
    <b v="1"/>
    <s v="theater/spaces"/>
    <n v="118"/>
    <n v="170.7"/>
    <x v="6"/>
    <x v="9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x v="289"/>
    <b v="1"/>
    <n v="963"/>
    <b v="1"/>
    <s v="film &amp; video/documentary"/>
    <n v="118"/>
    <n v="30.65"/>
    <x v="5"/>
    <x v="8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x v="290"/>
    <b v="1"/>
    <n v="493"/>
    <b v="1"/>
    <s v="film &amp; video/documentary"/>
    <n v="117"/>
    <n v="59.25"/>
    <x v="5"/>
    <x v="8"/>
    <x v="290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x v="291"/>
    <x v="291"/>
    <b v="1"/>
    <n v="305"/>
    <b v="1"/>
    <s v="theater/spaces"/>
    <n v="116"/>
    <n v="95.37"/>
    <x v="6"/>
    <x v="9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x v="292"/>
    <b v="0"/>
    <n v="96"/>
    <b v="0"/>
    <s v="technology/wearables"/>
    <n v="83"/>
    <n v="301.94"/>
    <x v="0"/>
    <x v="1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x v="293"/>
    <b v="0"/>
    <n v="607"/>
    <b v="1"/>
    <s v="technology/hardware"/>
    <n v="288"/>
    <n v="47.47"/>
    <x v="0"/>
    <x v="0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x v="294"/>
    <b v="0"/>
    <n v="194"/>
    <b v="1"/>
    <s v="games/tabletop games"/>
    <n v="103"/>
    <n v="148.08000000000001"/>
    <x v="3"/>
    <x v="5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x v="295"/>
    <b v="1"/>
    <n v="221"/>
    <b v="1"/>
    <s v="film &amp; video/documentary"/>
    <n v="115"/>
    <n v="129.82"/>
    <x v="5"/>
    <x v="8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x v="296"/>
    <b v="1"/>
    <n v="238"/>
    <b v="1"/>
    <s v="technology/space exploration"/>
    <n v="115"/>
    <n v="120.31"/>
    <x v="0"/>
    <x v="4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x v="297"/>
    <b v="0"/>
    <n v="89"/>
    <b v="1"/>
    <s v="film &amp; video/television"/>
    <n v="100"/>
    <n v="320.45"/>
    <x v="5"/>
    <x v="16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x v="298"/>
    <b v="1"/>
    <n v="266"/>
    <b v="1"/>
    <s v="games/tabletop games"/>
    <n v="285"/>
    <n v="107.05"/>
    <x v="3"/>
    <x v="5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x v="299"/>
    <b v="1"/>
    <n v="441"/>
    <b v="1"/>
    <s v="publishing/radio &amp; podcasts"/>
    <n v="189"/>
    <n v="64.17"/>
    <x v="1"/>
    <x v="2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x v="300"/>
    <b v="0"/>
    <n v="557"/>
    <b v="1"/>
    <s v="theater/spaces"/>
    <n v="113"/>
    <n v="50.76"/>
    <x v="6"/>
    <x v="9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x v="301"/>
    <b v="0"/>
    <n v="721"/>
    <b v="1"/>
    <s v="music/electronic music"/>
    <n v="704"/>
    <n v="39.07"/>
    <x v="7"/>
    <x v="13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x v="302"/>
    <b v="1"/>
    <n v="394"/>
    <b v="1"/>
    <s v="theater/spaces"/>
    <n v="351"/>
    <n v="71.239999999999995"/>
    <x v="6"/>
    <x v="9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x v="303"/>
    <b v="1"/>
    <n v="314"/>
    <b v="1"/>
    <s v="film &amp; video/documentary"/>
    <n v="117"/>
    <n v="89.39"/>
    <x v="5"/>
    <x v="8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x v="304"/>
    <b v="0"/>
    <n v="84"/>
    <b v="0"/>
    <s v="film &amp; video/drama"/>
    <n v="56"/>
    <n v="331.54"/>
    <x v="5"/>
    <x v="10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x v="305"/>
    <b v="1"/>
    <n v="280"/>
    <b v="1"/>
    <s v="photography/photobooks"/>
    <n v="120"/>
    <n v="98.84"/>
    <x v="2"/>
    <x v="3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x v="306"/>
    <b v="0"/>
    <n v="265"/>
    <b v="1"/>
    <s v="theater/spaces"/>
    <n v="110"/>
    <n v="104.15"/>
    <x v="6"/>
    <x v="9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x v="307"/>
    <b v="1"/>
    <n v="322"/>
    <b v="1"/>
    <s v="theater/plays"/>
    <n v="120"/>
    <n v="85.53"/>
    <x v="6"/>
    <x v="11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x v="308"/>
    <b v="0"/>
    <n v="284"/>
    <b v="1"/>
    <s v="photography/photobooks"/>
    <n v="136"/>
    <n v="95.76"/>
    <x v="2"/>
    <x v="3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x v="309"/>
    <x v="309"/>
    <b v="0"/>
    <n v="307"/>
    <b v="1"/>
    <s v="theater/spaces"/>
    <n v="109"/>
    <n v="88.59"/>
    <x v="6"/>
    <x v="9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x v="310"/>
    <b v="0"/>
    <n v="183"/>
    <b v="1"/>
    <s v="photography/photobooks"/>
    <n v="103"/>
    <n v="148.57"/>
    <x v="2"/>
    <x v="3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x v="311"/>
    <b v="1"/>
    <n v="186"/>
    <b v="1"/>
    <s v="film &amp; video/documentary"/>
    <n v="108"/>
    <n v="145.04"/>
    <x v="5"/>
    <x v="8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x v="312"/>
    <b v="1"/>
    <n v="305"/>
    <b v="1"/>
    <s v="film &amp; video/documentary"/>
    <n v="157"/>
    <n v="87.69"/>
    <x v="5"/>
    <x v="8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x v="313"/>
    <b v="1"/>
    <n v="176"/>
    <b v="1"/>
    <s v="photography/photobooks"/>
    <n v="106"/>
    <n v="151.24"/>
    <x v="2"/>
    <x v="3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x v="314"/>
    <b v="1"/>
    <n v="352"/>
    <b v="1"/>
    <s v="food/small batch"/>
    <n v="106"/>
    <n v="75.5"/>
    <x v="4"/>
    <x v="7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x v="315"/>
    <b v="0"/>
    <n v="237"/>
    <b v="1"/>
    <s v="film &amp; video/documentary"/>
    <n v="106"/>
    <n v="111.8"/>
    <x v="5"/>
    <x v="8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x v="316"/>
    <b v="1"/>
    <n v="125"/>
    <b v="1"/>
    <s v="food/small batch"/>
    <n v="106"/>
    <n v="211.84"/>
    <x v="4"/>
    <x v="7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x v="317"/>
    <b v="0"/>
    <n v="152"/>
    <b v="1"/>
    <s v="technology/wearables"/>
    <n v="106"/>
    <n v="174.03"/>
    <x v="0"/>
    <x v="1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x v="318"/>
    <b v="1"/>
    <n v="290"/>
    <b v="1"/>
    <s v="film &amp; video/documentary"/>
    <n v="176"/>
    <n v="91.19"/>
    <x v="5"/>
    <x v="8"/>
    <x v="318"/>
    <x v="318"/>
    <x v="3"/>
  </r>
  <r>
    <n v="730"/>
    <s v="Encyclopedia of Surfing"/>
    <s v="A Massive but Cheerful Online Digital Archive of Surfing"/>
    <n v="20000"/>
    <n v="26438"/>
    <x v="0"/>
    <s v="US"/>
    <s v="USD"/>
    <x v="319"/>
    <x v="319"/>
    <b v="0"/>
    <n v="265"/>
    <b v="1"/>
    <s v="publishing/nonfiction"/>
    <n v="132"/>
    <n v="99.77"/>
    <x v="1"/>
    <x v="17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x v="320"/>
    <b v="1"/>
    <n v="131"/>
    <b v="1"/>
    <s v="film &amp; video/documentary"/>
    <n v="101"/>
    <n v="201.22"/>
    <x v="5"/>
    <x v="8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x v="321"/>
    <b v="0"/>
    <n v="310"/>
    <b v="0"/>
    <s v="technology/wearables"/>
    <n v="29"/>
    <n v="85"/>
    <x v="0"/>
    <x v="1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x v="322"/>
    <b v="0"/>
    <n v="76"/>
    <b v="1"/>
    <s v="technology/hardware"/>
    <n v="105"/>
    <n v="346.13"/>
    <x v="0"/>
    <x v="0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x v="323"/>
    <b v="0"/>
    <n v="48"/>
    <b v="1"/>
    <s v="technology/hardware"/>
    <n v="131"/>
    <n v="546.69000000000005"/>
    <x v="0"/>
    <x v="0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x v="324"/>
    <b v="0"/>
    <n v="221"/>
    <b v="1"/>
    <s v="music/pop"/>
    <n v="105"/>
    <n v="118.7"/>
    <x v="7"/>
    <x v="22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x v="325"/>
    <b v="0"/>
    <n v="251"/>
    <b v="1"/>
    <s v="film &amp; video/documentary"/>
    <n v="105"/>
    <n v="104.31"/>
    <x v="5"/>
    <x v="8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x v="326"/>
    <b v="1"/>
    <n v="303"/>
    <b v="1"/>
    <s v="film &amp; video/documentary"/>
    <n v="174"/>
    <n v="86.14"/>
    <x v="5"/>
    <x v="8"/>
    <x v="326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x v="327"/>
    <x v="327"/>
    <b v="0"/>
    <n v="253"/>
    <b v="1"/>
    <s v="photography/photobooks"/>
    <n v="159"/>
    <n v="102.86"/>
    <x v="2"/>
    <x v="3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x v="328"/>
    <b v="0"/>
    <n v="147"/>
    <b v="1"/>
    <s v="theater/musical"/>
    <n v="103"/>
    <n v="175.51"/>
    <x v="6"/>
    <x v="19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x v="329"/>
    <b v="0"/>
    <n v="259"/>
    <b v="1"/>
    <s v="music/indie rock"/>
    <n v="129"/>
    <n v="99.38"/>
    <x v="7"/>
    <x v="12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x v="330"/>
    <b v="0"/>
    <n v="188"/>
    <b v="0"/>
    <s v="technology/wearables"/>
    <n v="46"/>
    <n v="136.46"/>
    <x v="0"/>
    <x v="1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x v="331"/>
    <b v="1"/>
    <n v="328"/>
    <b v="1"/>
    <s v="film &amp; video/documentary"/>
    <n v="103"/>
    <n v="78.2"/>
    <x v="5"/>
    <x v="8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x v="332"/>
    <b v="1"/>
    <n v="670"/>
    <b v="1"/>
    <s v="music/rock"/>
    <n v="213"/>
    <n v="38.18"/>
    <x v="7"/>
    <x v="15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x v="333"/>
    <b v="1"/>
    <n v="221"/>
    <b v="1"/>
    <s v="food/small batch"/>
    <n v="102"/>
    <n v="115.69"/>
    <x v="4"/>
    <x v="7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x v="334"/>
    <b v="1"/>
    <n v="537"/>
    <b v="1"/>
    <s v="food/small batch"/>
    <n v="254"/>
    <n v="47.38"/>
    <x v="4"/>
    <x v="7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x v="335"/>
    <b v="1"/>
    <n v="298"/>
    <b v="1"/>
    <s v="film &amp; video/documentary"/>
    <n v="102"/>
    <n v="85.34"/>
    <x v="5"/>
    <x v="8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x v="336"/>
    <b v="1"/>
    <n v="213"/>
    <b v="1"/>
    <s v="theater/plays"/>
    <n v="102"/>
    <n v="119.19"/>
    <x v="6"/>
    <x v="11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x v="337"/>
    <b v="1"/>
    <n v="302"/>
    <b v="1"/>
    <s v="film &amp; video/documentary"/>
    <n v="105"/>
    <n v="84.02"/>
    <x v="5"/>
    <x v="8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x v="338"/>
    <b v="1"/>
    <n v="126"/>
    <b v="1"/>
    <s v="film &amp; video/documentary"/>
    <n v="101"/>
    <n v="200.89"/>
    <x v="5"/>
    <x v="8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x v="339"/>
    <b v="0"/>
    <n v="94"/>
    <b v="0"/>
    <s v="games/video games"/>
    <n v="5"/>
    <n v="267.81"/>
    <x v="3"/>
    <x v="18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x v="340"/>
    <b v="0"/>
    <n v="105"/>
    <b v="1"/>
    <s v="technology/wearables"/>
    <n v="101"/>
    <n v="239.35"/>
    <x v="0"/>
    <x v="1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x v="341"/>
    <b v="1"/>
    <n v="218"/>
    <b v="1"/>
    <s v="theater/spaces"/>
    <n v="100"/>
    <n v="115.08"/>
    <x v="6"/>
    <x v="9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x v="342"/>
    <b v="0"/>
    <n v="988"/>
    <b v="1"/>
    <s v="games/tabletop games"/>
    <n v="496"/>
    <n v="25.09"/>
    <x v="3"/>
    <x v="5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x v="343"/>
    <b v="0"/>
    <n v="140"/>
    <b v="0"/>
    <s v="technology/wearables"/>
    <n v="49"/>
    <n v="176.36"/>
    <x v="0"/>
    <x v="1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x v="344"/>
    <b v="0"/>
    <n v="34"/>
    <b v="0"/>
    <s v="film &amp; video/animation"/>
    <n v="25"/>
    <n v="725.03"/>
    <x v="5"/>
    <x v="23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x v="345"/>
    <b v="0"/>
    <n v="249"/>
    <b v="1"/>
    <s v="games/tabletop games"/>
    <n v="272"/>
    <n v="98.41"/>
    <x v="3"/>
    <x v="5"/>
    <x v="345"/>
    <x v="345"/>
    <x v="1"/>
  </r>
  <r>
    <n v="307"/>
    <s v="Grammar Revolution"/>
    <s v="Why is grammar important?"/>
    <n v="22000"/>
    <n v="24490"/>
    <x v="0"/>
    <s v="US"/>
    <s v="USD"/>
    <x v="346"/>
    <x v="346"/>
    <b v="1"/>
    <n v="576"/>
    <b v="1"/>
    <s v="film &amp; video/documentary"/>
    <n v="111"/>
    <n v="42.52"/>
    <x v="5"/>
    <x v="8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x v="347"/>
    <b v="1"/>
    <n v="97"/>
    <b v="1"/>
    <s v="theater/plays"/>
    <n v="106"/>
    <n v="251.74"/>
    <x v="6"/>
    <x v="11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x v="348"/>
    <b v="1"/>
    <n v="389"/>
    <b v="1"/>
    <s v="music/rock"/>
    <n v="162"/>
    <n v="62.52"/>
    <x v="7"/>
    <x v="15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x v="349"/>
    <b v="0"/>
    <n v="296"/>
    <b v="1"/>
    <s v="games/tabletop games"/>
    <n v="243"/>
    <n v="82.15"/>
    <x v="3"/>
    <x v="5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x v="350"/>
    <b v="1"/>
    <n v="615"/>
    <b v="1"/>
    <s v="photography/photobooks"/>
    <n v="162"/>
    <n v="39.51"/>
    <x v="2"/>
    <x v="3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x v="351"/>
    <b v="1"/>
    <n v="294"/>
    <b v="1"/>
    <s v="photography/photobooks"/>
    <n v="484"/>
    <n v="82.32"/>
    <x v="2"/>
    <x v="3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x v="352"/>
    <b v="1"/>
    <n v="205"/>
    <b v="1"/>
    <s v="technology/hardware"/>
    <n v="127"/>
    <n v="117.6"/>
    <x v="0"/>
    <x v="0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x v="353"/>
    <x v="353"/>
    <b v="0"/>
    <n v="135"/>
    <b v="0"/>
    <s v="technology/wearables"/>
    <n v="7"/>
    <n v="177.39"/>
    <x v="0"/>
    <x v="1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x v="354"/>
    <b v="1"/>
    <n v="61"/>
    <b v="1"/>
    <s v="music/electronic music"/>
    <n v="119"/>
    <n v="388.98"/>
    <x v="7"/>
    <x v="13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x v="355"/>
    <b v="0"/>
    <n v="124"/>
    <b v="1"/>
    <s v="food/small batch"/>
    <n v="102"/>
    <n v="189.76"/>
    <x v="4"/>
    <x v="7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x v="356"/>
    <b v="1"/>
    <n v="213"/>
    <b v="1"/>
    <s v="theater/plays"/>
    <n v="118"/>
    <n v="110.35"/>
    <x v="6"/>
    <x v="11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x v="357"/>
    <b v="1"/>
    <n v="105"/>
    <b v="1"/>
    <s v="technology/hardware"/>
    <n v="585"/>
    <n v="222.99"/>
    <x v="0"/>
    <x v="0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x v="358"/>
    <b v="0"/>
    <n v="159"/>
    <b v="1"/>
    <s v="theater/spaces"/>
    <n v="106"/>
    <n v="146.44999999999999"/>
    <x v="6"/>
    <x v="9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x v="359"/>
    <b v="1"/>
    <n v="241"/>
    <b v="1"/>
    <s v="photography/photobooks"/>
    <n v="125"/>
    <n v="95.83"/>
    <x v="2"/>
    <x v="3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x v="360"/>
    <b v="0"/>
    <n v="375"/>
    <b v="1"/>
    <s v="photography/photobooks"/>
    <n v="105"/>
    <n v="61.56"/>
    <x v="2"/>
    <x v="3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x v="361"/>
    <b v="0"/>
    <n v="175"/>
    <b v="1"/>
    <s v="theater/spaces"/>
    <n v="319"/>
    <n v="131.38"/>
    <x v="6"/>
    <x v="9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x v="362"/>
    <b v="0"/>
    <n v="286"/>
    <b v="1"/>
    <s v="technology/space exploration"/>
    <n v="115"/>
    <n v="80.19"/>
    <x v="0"/>
    <x v="4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x v="363"/>
    <b v="0"/>
    <n v="514"/>
    <b v="1"/>
    <s v="games/tabletop games"/>
    <n v="412"/>
    <n v="44.06"/>
    <x v="3"/>
    <x v="5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x v="364"/>
    <b v="0"/>
    <n v="163"/>
    <b v="1"/>
    <s v="technology/hardware"/>
    <n v="2260300"/>
    <n v="138.66999999999999"/>
    <x v="0"/>
    <x v="0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x v="365"/>
    <b v="0"/>
    <n v="104"/>
    <b v="1"/>
    <s v="film &amp; video/documentary"/>
    <n v="101"/>
    <n v="216.75"/>
    <x v="5"/>
    <x v="8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x v="366"/>
    <b v="0"/>
    <n v="383"/>
    <b v="1"/>
    <s v="film &amp; video/documentary"/>
    <n v="112"/>
    <n v="58.54"/>
    <x v="5"/>
    <x v="8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x v="367"/>
    <b v="1"/>
    <n v="159"/>
    <b v="1"/>
    <s v="music/rock"/>
    <n v="102"/>
    <n v="140.86000000000001"/>
    <x v="7"/>
    <x v="15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x v="368"/>
    <b v="0"/>
    <n v="150"/>
    <b v="1"/>
    <s v="film &amp; video/television"/>
    <n v="112"/>
    <n v="148.97"/>
    <x v="5"/>
    <x v="16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x v="369"/>
    <b v="1"/>
    <n v="329"/>
    <b v="1"/>
    <s v="photography/photobooks"/>
    <n v="101"/>
    <n v="67.84"/>
    <x v="2"/>
    <x v="3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x v="370"/>
    <b v="0"/>
    <n v="107"/>
    <b v="1"/>
    <s v="photography/photobooks"/>
    <n v="148"/>
    <n v="207.62"/>
    <x v="2"/>
    <x v="3"/>
    <x v="37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x v="371"/>
    <x v="371"/>
    <b v="0"/>
    <n v="191"/>
    <b v="1"/>
    <s v="photography/photobooks"/>
    <n v="112"/>
    <n v="116.21"/>
    <x v="2"/>
    <x v="3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x v="372"/>
    <b v="1"/>
    <n v="171"/>
    <b v="0"/>
    <s v="technology/makerspaces"/>
    <n v="63"/>
    <n v="128.62"/>
    <x v="0"/>
    <x v="24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x v="373"/>
    <b v="0"/>
    <n v="392"/>
    <b v="1"/>
    <s v="games/tabletop games"/>
    <n v="110"/>
    <n v="55.96"/>
    <x v="3"/>
    <x v="5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x v="374"/>
    <b v="0"/>
    <n v="238"/>
    <b v="1"/>
    <s v="theater/plays"/>
    <n v="110"/>
    <n v="92.04"/>
    <x v="6"/>
    <x v="11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x v="375"/>
    <b v="0"/>
    <n v="270"/>
    <b v="1"/>
    <s v="theater/plays"/>
    <n v="104"/>
    <n v="81.13"/>
    <x v="6"/>
    <x v="11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x v="376"/>
    <b v="0"/>
    <n v="340"/>
    <b v="1"/>
    <s v="music/rock"/>
    <n v="122"/>
    <n v="64.37"/>
    <x v="7"/>
    <x v="15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x v="377"/>
    <b v="1"/>
    <n v="465"/>
    <b v="1"/>
    <s v="technology/space exploration"/>
    <n v="146"/>
    <n v="47.06"/>
    <x v="0"/>
    <x v="4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x v="378"/>
    <b v="0"/>
    <n v="273"/>
    <b v="1"/>
    <s v="photography/photobooks"/>
    <n v="104"/>
    <n v="79.97"/>
    <x v="2"/>
    <x v="3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x v="379"/>
    <b v="0"/>
    <n v="236"/>
    <b v="1"/>
    <s v="theater/spaces"/>
    <n v="109"/>
    <n v="92.13"/>
    <x v="6"/>
    <x v="9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x v="380"/>
    <b v="0"/>
    <n v="246"/>
    <b v="1"/>
    <s v="music/indie rock"/>
    <n v="120"/>
    <n v="88.15"/>
    <x v="7"/>
    <x v="12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x v="381"/>
    <b v="1"/>
    <n v="332"/>
    <b v="1"/>
    <s v="film &amp; video/documentary"/>
    <n v="108"/>
    <n v="65.3"/>
    <x v="5"/>
    <x v="8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x v="382"/>
    <b v="1"/>
    <n v="196"/>
    <b v="1"/>
    <s v="photography/photobooks"/>
    <n v="124"/>
    <n v="110.39"/>
    <x v="2"/>
    <x v="3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x v="383"/>
    <b v="1"/>
    <n v="224"/>
    <b v="1"/>
    <s v="photography/photobooks"/>
    <n v="180"/>
    <n v="96.38"/>
    <x v="2"/>
    <x v="3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x v="384"/>
    <b v="1"/>
    <n v="202"/>
    <b v="1"/>
    <s v="theater/plays"/>
    <n v="108"/>
    <n v="106.8"/>
    <x v="6"/>
    <x v="11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x v="385"/>
    <x v="385"/>
    <b v="1"/>
    <n v="220"/>
    <b v="1"/>
    <s v="film &amp; video/documentary"/>
    <n v="107"/>
    <n v="97.64"/>
    <x v="5"/>
    <x v="8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x v="386"/>
    <b v="1"/>
    <n v="238"/>
    <b v="1"/>
    <s v="film &amp; video/documentary"/>
    <n v="119"/>
    <n v="89.96"/>
    <x v="5"/>
    <x v="8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x v="387"/>
    <b v="0"/>
    <n v="99"/>
    <b v="0"/>
    <s v="technology/gadgets"/>
    <n v="43"/>
    <n v="215.96"/>
    <x v="0"/>
    <x v="6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x v="388"/>
    <b v="0"/>
    <n v="95"/>
    <b v="1"/>
    <s v="film &amp; video/documentary"/>
    <n v="107"/>
    <n v="224.85"/>
    <x v="5"/>
    <x v="8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x v="389"/>
    <b v="0"/>
    <n v="80"/>
    <b v="1"/>
    <s v="technology/makerspaces"/>
    <n v="107"/>
    <n v="267"/>
    <x v="0"/>
    <x v="24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x v="390"/>
    <b v="1"/>
    <n v="158"/>
    <b v="1"/>
    <s v="film &amp; video/documentary"/>
    <n v="107"/>
    <n v="134.91"/>
    <x v="5"/>
    <x v="8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x v="391"/>
    <b v="0"/>
    <n v="400"/>
    <b v="0"/>
    <s v="technology/wearables"/>
    <n v="47"/>
    <n v="53.25"/>
    <x v="0"/>
    <x v="1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x v="392"/>
    <b v="1"/>
    <n v="124"/>
    <b v="0"/>
    <s v="photography/photobooks"/>
    <n v="65"/>
    <n v="170.63"/>
    <x v="2"/>
    <x v="3"/>
    <x v="392"/>
    <x v="392"/>
    <x v="2"/>
  </r>
  <r>
    <n v="2157"/>
    <s v="Nin"/>
    <s v="Gamers and 90's fans unite in this small tale of epic proportions!"/>
    <n v="75000"/>
    <n v="21144"/>
    <x v="2"/>
    <s v="US"/>
    <s v="USD"/>
    <x v="393"/>
    <x v="393"/>
    <b v="0"/>
    <n v="57"/>
    <b v="0"/>
    <s v="games/video games"/>
    <n v="28"/>
    <n v="370.95"/>
    <x v="3"/>
    <x v="18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x v="394"/>
    <b v="0"/>
    <n v="56"/>
    <b v="1"/>
    <s v="technology/makerspaces"/>
    <n v="105"/>
    <n v="373.56"/>
    <x v="0"/>
    <x v="24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x v="395"/>
    <b v="1"/>
    <n v="321"/>
    <b v="1"/>
    <s v="technology/space exploration"/>
    <n v="104"/>
    <n v="64.930000000000007"/>
    <x v="0"/>
    <x v="4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x v="396"/>
    <b v="1"/>
    <n v="150"/>
    <b v="1"/>
    <s v="film &amp; video/documentary"/>
    <n v="104"/>
    <n v="138.80000000000001"/>
    <x v="5"/>
    <x v="8"/>
    <x v="396"/>
    <x v="396"/>
    <x v="6"/>
  </r>
  <r>
    <n v="2535"/>
    <s v="Mark Hayes Requiem Recording"/>
    <s v="Mark Hayes: Requiem Recording"/>
    <n v="20000"/>
    <n v="20755"/>
    <x v="0"/>
    <s v="US"/>
    <s v="USD"/>
    <x v="397"/>
    <x v="397"/>
    <b v="0"/>
    <n v="78"/>
    <b v="1"/>
    <s v="music/classical music"/>
    <n v="104"/>
    <n v="266.08999999999997"/>
    <x v="7"/>
    <x v="25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x v="398"/>
    <b v="0"/>
    <n v="209"/>
    <b v="1"/>
    <s v="music/rock"/>
    <n v="138"/>
    <n v="98.99"/>
    <x v="7"/>
    <x v="15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x v="399"/>
    <b v="0"/>
    <n v="100"/>
    <b v="1"/>
    <s v="games/tabletop games"/>
    <n v="106"/>
    <n v="206.31"/>
    <x v="3"/>
    <x v="5"/>
    <x v="399"/>
    <x v="399"/>
    <x v="4"/>
  </r>
  <r>
    <n v="283"/>
    <s v="SOLE SURVIVOR"/>
    <s v="What is the impact of survivorship on the human condition?"/>
    <n v="18000"/>
    <n v="20569.05"/>
    <x v="0"/>
    <s v="US"/>
    <s v="USD"/>
    <x v="400"/>
    <x v="400"/>
    <b v="1"/>
    <n v="202"/>
    <b v="1"/>
    <s v="film &amp; video/documentary"/>
    <n v="114"/>
    <n v="101.83"/>
    <x v="5"/>
    <x v="8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x v="401"/>
    <b v="0"/>
    <n v="95"/>
    <b v="0"/>
    <s v="technology/wearables"/>
    <n v="82"/>
    <n v="216.34"/>
    <x v="0"/>
    <x v="1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x v="402"/>
    <b v="1"/>
    <n v="211"/>
    <b v="1"/>
    <s v="photography/photobooks"/>
    <n v="111"/>
    <n v="97.11"/>
    <x v="2"/>
    <x v="3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x v="403"/>
    <b v="0"/>
    <n v="301"/>
    <b v="1"/>
    <s v="games/tabletop games"/>
    <n v="157"/>
    <n v="67.97"/>
    <x v="3"/>
    <x v="5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x v="404"/>
    <b v="1"/>
    <n v="206"/>
    <b v="1"/>
    <s v="music/rock"/>
    <n v="109"/>
    <n v="99.16"/>
    <x v="7"/>
    <x v="15"/>
    <x v="404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x v="405"/>
    <x v="405"/>
    <b v="0"/>
    <n v="222"/>
    <b v="1"/>
    <s v="photography/photobooks"/>
    <n v="146"/>
    <n v="91.88"/>
    <x v="2"/>
    <x v="3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x v="406"/>
    <b v="1"/>
    <n v="115"/>
    <b v="1"/>
    <s v="theater/plays"/>
    <n v="102"/>
    <n v="177.09"/>
    <x v="6"/>
    <x v="11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x v="407"/>
    <b v="0"/>
    <n v="185"/>
    <b v="1"/>
    <s v="music/classical music"/>
    <n v="113"/>
    <n v="109.96"/>
    <x v="7"/>
    <x v="25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x v="408"/>
    <b v="0"/>
    <n v="120"/>
    <b v="1"/>
    <s v="publishing/nonfiction"/>
    <n v="101"/>
    <n v="168.78"/>
    <x v="1"/>
    <x v="17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x v="409"/>
    <b v="0"/>
    <n v="101"/>
    <b v="1"/>
    <s v="film &amp; video/television"/>
    <n v="109"/>
    <n v="199.9"/>
    <x v="5"/>
    <x v="16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x v="410"/>
    <b v="1"/>
    <n v="142"/>
    <b v="1"/>
    <s v="film &amp; video/documentary"/>
    <n v="101"/>
    <n v="141.75"/>
    <x v="5"/>
    <x v="8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x v="411"/>
    <b v="0"/>
    <n v="193"/>
    <b v="1"/>
    <s v="film &amp; video/documentary"/>
    <n v="101"/>
    <n v="104.26"/>
    <x v="5"/>
    <x v="8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x v="412"/>
    <b v="0"/>
    <n v="110"/>
    <b v="1"/>
    <s v="theater/plays"/>
    <n v="101"/>
    <n v="182.91"/>
    <x v="6"/>
    <x v="11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x v="413"/>
    <b v="0"/>
    <n v="140"/>
    <b v="1"/>
    <s v="publishing/nonfiction"/>
    <n v="100"/>
    <n v="143.36000000000001"/>
    <x v="1"/>
    <x v="17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x v="414"/>
    <b v="0"/>
    <n v="48"/>
    <b v="1"/>
    <s v="music/rock"/>
    <n v="100"/>
    <n v="417.33"/>
    <x v="7"/>
    <x v="15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x v="415"/>
    <b v="0"/>
    <n v="33"/>
    <b v="1"/>
    <s v="film &amp; video/television"/>
    <n v="100"/>
    <n v="606.82000000000005"/>
    <x v="5"/>
    <x v="16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x v="416"/>
    <b v="1"/>
    <n v="119"/>
    <b v="1"/>
    <s v="theater/plays"/>
    <n v="100"/>
    <n v="168.25"/>
    <x v="6"/>
    <x v="11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x v="417"/>
    <b v="0"/>
    <n v="147"/>
    <b v="1"/>
    <s v="games/tabletop games"/>
    <n v="153"/>
    <n v="135.59"/>
    <x v="3"/>
    <x v="5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x v="418"/>
    <b v="0"/>
    <n v="169"/>
    <b v="1"/>
    <s v="film &amp; video/television"/>
    <n v="142"/>
    <n v="117.51"/>
    <x v="5"/>
    <x v="16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x v="419"/>
    <b v="0"/>
    <n v="6"/>
    <b v="0"/>
    <s v="technology/wearables"/>
    <n v="2"/>
    <n v="3304"/>
    <x v="0"/>
    <x v="1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x v="420"/>
    <b v="0"/>
    <n v="311"/>
    <b v="0"/>
    <s v="games/video games"/>
    <n v="7"/>
    <n v="63.57"/>
    <x v="3"/>
    <x v="18"/>
    <x v="420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x v="421"/>
    <x v="421"/>
    <b v="0"/>
    <n v="196"/>
    <b v="0"/>
    <s v="technology/wearables"/>
    <n v="40"/>
    <n v="99.86"/>
    <x v="0"/>
    <x v="1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x v="422"/>
    <b v="1"/>
    <n v="335"/>
    <b v="1"/>
    <s v="photography/photobooks"/>
    <n v="559"/>
    <n v="58.38"/>
    <x v="2"/>
    <x v="3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x v="423"/>
    <b v="0"/>
    <n v="321"/>
    <b v="1"/>
    <s v="games/tabletop games"/>
    <n v="108"/>
    <n v="60.82"/>
    <x v="3"/>
    <x v="5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x v="424"/>
    <b v="0"/>
    <n v="129"/>
    <b v="0"/>
    <s v="technology/wearables"/>
    <n v="26"/>
    <n v="150.65"/>
    <x v="0"/>
    <x v="1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x v="425"/>
    <b v="0"/>
    <n v="171"/>
    <b v="0"/>
    <s v="technology/wearables"/>
    <n v="39"/>
    <n v="113.63"/>
    <x v="0"/>
    <x v="1"/>
    <x v="42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x v="426"/>
    <x v="426"/>
    <b v="0"/>
    <n v="380"/>
    <b v="1"/>
    <s v="games/tabletop games"/>
    <n v="104"/>
    <n v="50.85"/>
    <x v="3"/>
    <x v="5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x v="427"/>
    <b v="1"/>
    <n v="306"/>
    <b v="1"/>
    <s v="technology/hardware"/>
    <n v="193"/>
    <n v="63.05"/>
    <x v="0"/>
    <x v="0"/>
    <x v="427"/>
    <x v="427"/>
    <x v="2"/>
  </r>
  <r>
    <n v="951"/>
    <s v="Smart Harness"/>
    <s v="Revolutionizing the way we walk our dogs!"/>
    <n v="50000"/>
    <n v="19195"/>
    <x v="2"/>
    <s v="US"/>
    <s v="USD"/>
    <x v="428"/>
    <x v="428"/>
    <b v="0"/>
    <n v="121"/>
    <b v="0"/>
    <s v="technology/wearables"/>
    <n v="38"/>
    <n v="158.63999999999999"/>
    <x v="0"/>
    <x v="1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x v="429"/>
    <b v="1"/>
    <n v="141"/>
    <b v="1"/>
    <s v="photography/photobooks"/>
    <n v="101"/>
    <n v="135.66999999999999"/>
    <x v="2"/>
    <x v="3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x v="430"/>
    <b v="0"/>
    <n v="208"/>
    <b v="1"/>
    <s v="film &amp; video/documentary"/>
    <n v="103"/>
    <n v="91.48"/>
    <x v="5"/>
    <x v="8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x v="431"/>
    <b v="0"/>
    <n v="99"/>
    <b v="1"/>
    <s v="technology/wearables"/>
    <n v="126"/>
    <n v="190.45"/>
    <x v="0"/>
    <x v="1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x v="432"/>
    <b v="0"/>
    <n v="290"/>
    <b v="1"/>
    <s v="games/tabletop games"/>
    <n v="377"/>
    <n v="65"/>
    <x v="3"/>
    <x v="5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x v="433"/>
    <b v="0"/>
    <n v="206"/>
    <b v="1"/>
    <s v="games/tabletop games"/>
    <n v="1867"/>
    <n v="90.64"/>
    <x v="3"/>
    <x v="5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x v="434"/>
    <b v="0"/>
    <n v="206"/>
    <b v="1"/>
    <s v="film &amp; video/documentary"/>
    <n v="101"/>
    <n v="90.62"/>
    <x v="5"/>
    <x v="8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x v="435"/>
    <b v="1"/>
    <n v="148"/>
    <b v="1"/>
    <s v="theater/spaces"/>
    <n v="104"/>
    <n v="125.98"/>
    <x v="6"/>
    <x v="9"/>
    <x v="435"/>
    <x v="435"/>
    <x v="1"/>
  </r>
  <r>
    <n v="1520"/>
    <s v="TULIPS"/>
    <s v="A self-published photography book by Andrew Miksys from his new series about Belarus"/>
    <n v="18000"/>
    <n v="18625"/>
    <x v="0"/>
    <s v="US"/>
    <s v="USD"/>
    <x v="436"/>
    <x v="436"/>
    <b v="1"/>
    <n v="167"/>
    <b v="1"/>
    <s v="photography/photobooks"/>
    <n v="103"/>
    <n v="111.53"/>
    <x v="2"/>
    <x v="3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x v="437"/>
    <b v="1"/>
    <n v="274"/>
    <b v="1"/>
    <s v="music/rock"/>
    <n v="124"/>
    <n v="67.67"/>
    <x v="7"/>
    <x v="15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x v="438"/>
    <b v="1"/>
    <n v="116"/>
    <b v="1"/>
    <s v="photography/photobooks"/>
    <n v="109"/>
    <n v="159.24"/>
    <x v="2"/>
    <x v="3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x v="439"/>
    <b v="1"/>
    <n v="167"/>
    <b v="1"/>
    <s v="music/indie rock"/>
    <n v="101"/>
    <n v="109.11"/>
    <x v="7"/>
    <x v="12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x v="440"/>
    <b v="0"/>
    <n v="226"/>
    <b v="1"/>
    <s v="theater/spaces"/>
    <n v="121"/>
    <n v="80.459999999999994"/>
    <x v="6"/>
    <x v="9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x v="441"/>
    <b v="0"/>
    <n v="104"/>
    <b v="1"/>
    <s v="technology/makerspaces"/>
    <n v="103"/>
    <n v="174.04"/>
    <x v="0"/>
    <x v="24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x v="442"/>
    <b v="1"/>
    <n v="275"/>
    <b v="1"/>
    <s v="film &amp; video/documentary"/>
    <n v="139"/>
    <n v="65.760000000000005"/>
    <x v="5"/>
    <x v="8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x v="443"/>
    <x v="443"/>
    <b v="1"/>
    <n v="269"/>
    <b v="1"/>
    <s v="photography/photobooks"/>
    <n v="278"/>
    <n v="67.16"/>
    <x v="2"/>
    <x v="3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x v="444"/>
    <b v="1"/>
    <n v="304"/>
    <b v="1"/>
    <s v="technology/space exploration"/>
    <n v="224"/>
    <n v="58.93"/>
    <x v="0"/>
    <x v="4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x v="445"/>
    <b v="1"/>
    <n v="244"/>
    <b v="1"/>
    <s v="film &amp; video/documentary"/>
    <n v="179"/>
    <n v="73.34"/>
    <x v="5"/>
    <x v="8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x v="446"/>
    <b v="1"/>
    <n v="179"/>
    <b v="1"/>
    <s v="film &amp; video/documentary"/>
    <n v="123"/>
    <n v="99.86"/>
    <x v="5"/>
    <x v="8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x v="447"/>
    <b v="1"/>
    <n v="222"/>
    <b v="1"/>
    <s v="film &amp; video/documentary"/>
    <n v="105"/>
    <n v="80.2"/>
    <x v="5"/>
    <x v="8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x v="448"/>
    <b v="0"/>
    <n v="199"/>
    <b v="1"/>
    <s v="technology/space exploration"/>
    <n v="355"/>
    <n v="89.1"/>
    <x v="0"/>
    <x v="4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x v="449"/>
    <b v="1"/>
    <n v="98"/>
    <b v="1"/>
    <s v="photography/photobooks"/>
    <n v="118"/>
    <n v="180.41"/>
    <x v="2"/>
    <x v="3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x v="450"/>
    <b v="0"/>
    <n v="46"/>
    <b v="0"/>
    <s v="technology/wearables"/>
    <n v="70"/>
    <n v="382.39"/>
    <x v="0"/>
    <x v="1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x v="451"/>
    <b v="0"/>
    <n v="196"/>
    <b v="0"/>
    <s v="technology/wearables"/>
    <n v="25"/>
    <n v="89.6"/>
    <x v="0"/>
    <x v="1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x v="452"/>
    <b v="0"/>
    <n v="131"/>
    <b v="1"/>
    <s v="music/rock"/>
    <n v="117"/>
    <n v="133.93"/>
    <x v="7"/>
    <x v="15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x v="453"/>
    <b v="0"/>
    <n v="78"/>
    <b v="1"/>
    <s v="music/rock"/>
    <n v="100"/>
    <n v="224.13"/>
    <x v="7"/>
    <x v="15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x v="454"/>
    <b v="1"/>
    <n v="244"/>
    <b v="1"/>
    <s v="theater/plays"/>
    <n v="116"/>
    <n v="71.489999999999995"/>
    <x v="6"/>
    <x v="11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x v="455"/>
    <b v="0"/>
    <n v="149"/>
    <b v="1"/>
    <s v="film &amp; video/documentary"/>
    <n v="116"/>
    <n v="116.86"/>
    <x v="5"/>
    <x v="8"/>
    <x v="455"/>
    <x v="455"/>
    <x v="3"/>
  </r>
  <r>
    <n v="1207"/>
    <s v="ITALIANA"/>
    <s v="A humanistic photo book about ancestral &amp; post-modern Italy."/>
    <n v="16700"/>
    <n v="17396"/>
    <x v="0"/>
    <s v="IT"/>
    <s v="EUR"/>
    <x v="456"/>
    <x v="456"/>
    <b v="0"/>
    <n v="141"/>
    <b v="1"/>
    <s v="photography/photobooks"/>
    <n v="104"/>
    <n v="123.38"/>
    <x v="2"/>
    <x v="3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x v="457"/>
    <b v="0"/>
    <n v="114"/>
    <b v="1"/>
    <s v="music/indie rock"/>
    <n v="116"/>
    <n v="152.54"/>
    <x v="7"/>
    <x v="12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x v="458"/>
    <b v="0"/>
    <n v="246"/>
    <b v="1"/>
    <s v="music/indie rock"/>
    <n v="145"/>
    <n v="70.53"/>
    <x v="7"/>
    <x v="12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x v="459"/>
    <b v="0"/>
    <n v="120"/>
    <b v="1"/>
    <s v="technology/hardware"/>
    <n v="182"/>
    <n v="143.97999999999999"/>
    <x v="0"/>
    <x v="0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x v="460"/>
    <b v="1"/>
    <n v="248"/>
    <b v="1"/>
    <s v="publishing/radio &amp; podcasts"/>
    <n v="108"/>
    <n v="69.599999999999994"/>
    <x v="1"/>
    <x v="2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x v="461"/>
    <b v="1"/>
    <n v="294"/>
    <b v="1"/>
    <s v="technology/space exploration"/>
    <n v="172"/>
    <n v="58.42"/>
    <x v="0"/>
    <x v="4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x v="462"/>
    <b v="0"/>
    <n v="191"/>
    <b v="1"/>
    <s v="music/indie rock"/>
    <n v="107"/>
    <n v="89.9"/>
    <x v="7"/>
    <x v="12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x v="463"/>
    <b v="0"/>
    <n v="152"/>
    <b v="0"/>
    <s v="technology/space exploration"/>
    <n v="11"/>
    <n v="112.86"/>
    <x v="0"/>
    <x v="4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x v="464"/>
    <b v="1"/>
    <n v="158"/>
    <b v="1"/>
    <s v="film &amp; video/documentary"/>
    <n v="114"/>
    <n v="108.01"/>
    <x v="5"/>
    <x v="8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x v="465"/>
    <b v="1"/>
    <n v="188"/>
    <b v="1"/>
    <s v="film &amp; video/documentary"/>
    <n v="170"/>
    <n v="90.58"/>
    <x v="5"/>
    <x v="8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x v="466"/>
    <b v="0"/>
    <n v="93"/>
    <b v="0"/>
    <s v="technology/wearables"/>
    <n v="6"/>
    <n v="182.62"/>
    <x v="0"/>
    <x v="1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x v="467"/>
    <b v="1"/>
    <n v="238"/>
    <b v="1"/>
    <s v="technology/hardware"/>
    <n v="674"/>
    <n v="70.849999999999994"/>
    <x v="0"/>
    <x v="0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x v="468"/>
    <b v="0"/>
    <n v="176"/>
    <b v="1"/>
    <s v="technology/hardware"/>
    <n v="140"/>
    <n v="95.49"/>
    <x v="0"/>
    <x v="0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x v="469"/>
    <b v="0"/>
    <n v="101"/>
    <b v="1"/>
    <s v="photography/photobooks"/>
    <n v="102"/>
    <n v="165.35"/>
    <x v="2"/>
    <x v="3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x v="470"/>
    <b v="1"/>
    <n v="130"/>
    <b v="1"/>
    <s v="music/rock"/>
    <n v="111"/>
    <n v="127.98"/>
    <x v="7"/>
    <x v="15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x v="471"/>
    <b v="1"/>
    <n v="345"/>
    <b v="1"/>
    <s v="photography/photobooks"/>
    <n v="104"/>
    <n v="48.04"/>
    <x v="2"/>
    <x v="3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x v="472"/>
    <b v="1"/>
    <n v="236"/>
    <b v="1"/>
    <s v="film &amp; video/documentary"/>
    <n v="110"/>
    <n v="70"/>
    <x v="5"/>
    <x v="8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x v="473"/>
    <b v="0"/>
    <n v="128"/>
    <b v="1"/>
    <s v="theater/spaces"/>
    <n v="110"/>
    <n v="128.91"/>
    <x v="6"/>
    <x v="9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x v="474"/>
    <b v="0"/>
    <n v="165"/>
    <b v="1"/>
    <s v="theater/plays"/>
    <n v="110"/>
    <n v="99.79"/>
    <x v="6"/>
    <x v="11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x v="475"/>
    <b v="1"/>
    <n v="135"/>
    <b v="1"/>
    <s v="film &amp; video/documentary"/>
    <n v="109"/>
    <n v="121.28"/>
    <x v="5"/>
    <x v="8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x v="476"/>
    <b v="0"/>
    <n v="117"/>
    <b v="0"/>
    <s v="theater/plays"/>
    <n v="109"/>
    <n v="139.24"/>
    <x v="6"/>
    <x v="11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x v="477"/>
    <b v="0"/>
    <n v="180"/>
    <b v="1"/>
    <s v="technology/hardware"/>
    <n v="108"/>
    <n v="90.18"/>
    <x v="0"/>
    <x v="0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x v="478"/>
    <b v="1"/>
    <n v="176"/>
    <b v="1"/>
    <s v="music/rock"/>
    <n v="295"/>
    <n v="92.1"/>
    <x v="7"/>
    <x v="15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x v="479"/>
    <b v="0"/>
    <n v="35"/>
    <b v="1"/>
    <s v="photography/photobooks"/>
    <n v="108"/>
    <n v="462.86"/>
    <x v="2"/>
    <x v="3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x v="480"/>
    <b v="1"/>
    <n v="405"/>
    <b v="1"/>
    <s v="photography/photobooks"/>
    <n v="101"/>
    <n v="39.92"/>
    <x v="2"/>
    <x v="3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x v="481"/>
    <b v="1"/>
    <n v="137"/>
    <b v="1"/>
    <s v="film &amp; video/documentary"/>
    <n v="108"/>
    <n v="117.85"/>
    <x v="5"/>
    <x v="8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x v="482"/>
    <b v="0"/>
    <n v="196"/>
    <b v="1"/>
    <s v="film &amp; video/documentary"/>
    <n v="107"/>
    <n v="81.63"/>
    <x v="5"/>
    <x v="8"/>
    <x v="482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x v="483"/>
    <x v="483"/>
    <b v="0"/>
    <n v="234"/>
    <b v="1"/>
    <s v="games/tabletop games"/>
    <n v="114"/>
    <n v="68.11"/>
    <x v="3"/>
    <x v="5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x v="484"/>
    <b v="0"/>
    <n v="206"/>
    <b v="1"/>
    <s v="technology/makerspaces"/>
    <n v="159"/>
    <n v="77.33"/>
    <x v="0"/>
    <x v="24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x v="485"/>
    <b v="1"/>
    <n v="413"/>
    <b v="1"/>
    <s v="music/rock"/>
    <n v="106"/>
    <n v="38.54"/>
    <x v="7"/>
    <x v="15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x v="486"/>
    <b v="0"/>
    <n v="169"/>
    <b v="1"/>
    <s v="games/tabletop games"/>
    <n v="636"/>
    <n v="94.1"/>
    <x v="3"/>
    <x v="5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x v="487"/>
    <b v="0"/>
    <n v="104"/>
    <b v="0"/>
    <s v="technology/wearables"/>
    <n v="40"/>
    <n v="152.41"/>
    <x v="0"/>
    <x v="1"/>
    <x v="487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x v="488"/>
    <x v="488"/>
    <b v="1"/>
    <n v="77"/>
    <b v="1"/>
    <s v="technology/space exploration"/>
    <n v="105"/>
    <n v="205.3"/>
    <x v="0"/>
    <x v="4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x v="489"/>
    <b v="0"/>
    <n v="249"/>
    <b v="1"/>
    <s v="theater/spaces"/>
    <n v="105"/>
    <n v="63.23"/>
    <x v="6"/>
    <x v="9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x v="490"/>
    <b v="0"/>
    <n v="356"/>
    <b v="1"/>
    <s v="games/tabletop games"/>
    <n v="524"/>
    <n v="44.17"/>
    <x v="3"/>
    <x v="5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x v="491"/>
    <b v="1"/>
    <n v="232"/>
    <b v="1"/>
    <s v="film &amp; video/documentary"/>
    <n v="105"/>
    <n v="67.77"/>
    <x v="5"/>
    <x v="8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x v="492"/>
    <b v="1"/>
    <n v="286"/>
    <b v="1"/>
    <s v="theater/plays"/>
    <n v="101"/>
    <n v="54.91"/>
    <x v="6"/>
    <x v="11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x v="493"/>
    <b v="0"/>
    <n v="48"/>
    <b v="1"/>
    <s v="theater/plays"/>
    <n v="105"/>
    <n v="327.08"/>
    <x v="6"/>
    <x v="11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x v="494"/>
    <b v="0"/>
    <n v="107"/>
    <b v="1"/>
    <s v="theater/spaces"/>
    <n v="157"/>
    <n v="146.69"/>
    <x v="6"/>
    <x v="9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x v="495"/>
    <b v="0"/>
    <n v="175"/>
    <b v="1"/>
    <s v="theater/plays"/>
    <n v="105"/>
    <n v="89.59"/>
    <x v="6"/>
    <x v="11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x v="496"/>
    <b v="1"/>
    <n v="424"/>
    <b v="1"/>
    <s v="technology/hardware"/>
    <n v="157"/>
    <n v="36.97"/>
    <x v="0"/>
    <x v="0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x v="497"/>
    <b v="1"/>
    <n v="206"/>
    <b v="1"/>
    <s v="photography/photobooks"/>
    <n v="112"/>
    <n v="75.98"/>
    <x v="2"/>
    <x v="3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x v="498"/>
    <b v="0"/>
    <n v="184"/>
    <b v="1"/>
    <s v="music/rock"/>
    <n v="112"/>
    <n v="85.05"/>
    <x v="7"/>
    <x v="15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x v="499"/>
    <b v="1"/>
    <n v="200"/>
    <b v="1"/>
    <s v="music/indie rock"/>
    <n v="104"/>
    <n v="78.03"/>
    <x v="7"/>
    <x v="12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x v="500"/>
    <b v="0"/>
    <n v="115"/>
    <b v="1"/>
    <s v="theater/musical"/>
    <n v="104"/>
    <n v="135.63"/>
    <x v="6"/>
    <x v="19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x v="501"/>
    <b v="0"/>
    <n v="65"/>
    <b v="1"/>
    <s v="film &amp; video/documentary"/>
    <n v="104"/>
    <n v="239.94"/>
    <x v="5"/>
    <x v="8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x v="502"/>
    <b v="0"/>
    <n v="133"/>
    <b v="1"/>
    <s v="music/rock"/>
    <n v="156"/>
    <n v="117.23"/>
    <x v="7"/>
    <x v="15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x v="503"/>
    <b v="0"/>
    <n v="140"/>
    <b v="1"/>
    <s v="photography/photobooks"/>
    <n v="104"/>
    <n v="111.18"/>
    <x v="2"/>
    <x v="3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x v="504"/>
    <b v="0"/>
    <n v="78"/>
    <b v="1"/>
    <s v="theater/plays"/>
    <n v="104"/>
    <n v="199.17"/>
    <x v="6"/>
    <x v="11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x v="505"/>
    <b v="0"/>
    <n v="75"/>
    <b v="1"/>
    <s v="photography/photobooks"/>
    <n v="155"/>
    <n v="207.07"/>
    <x v="2"/>
    <x v="3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x v="506"/>
    <b v="0"/>
    <n v="89"/>
    <b v="1"/>
    <s v="photography/photobooks"/>
    <n v="172"/>
    <n v="174.21"/>
    <x v="2"/>
    <x v="3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x v="507"/>
    <b v="1"/>
    <n v="181"/>
    <b v="1"/>
    <s v="theater/plays"/>
    <n v="103"/>
    <n v="85.53"/>
    <x v="6"/>
    <x v="11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x v="508"/>
    <b v="1"/>
    <n v="145"/>
    <b v="1"/>
    <s v="theater/plays"/>
    <n v="154"/>
    <n v="106.5"/>
    <x v="6"/>
    <x v="11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x v="509"/>
    <b v="1"/>
    <n v="251"/>
    <b v="1"/>
    <s v="film &amp; video/documentary"/>
    <n v="119"/>
    <n v="61.5"/>
    <x v="5"/>
    <x v="8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x v="510"/>
    <b v="0"/>
    <n v="29"/>
    <b v="0"/>
    <s v="technology/wearables"/>
    <n v="15"/>
    <n v="530.69000000000005"/>
    <x v="0"/>
    <x v="1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x v="511"/>
    <b v="0"/>
    <n v="120"/>
    <b v="1"/>
    <s v="theater/plays"/>
    <n v="102"/>
    <n v="127.79"/>
    <x v="6"/>
    <x v="11"/>
    <x v="5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x v="512"/>
    <x v="512"/>
    <b v="0"/>
    <n v="112"/>
    <b v="1"/>
    <s v="theater/plays"/>
    <n v="102"/>
    <n v="136.85"/>
    <x v="6"/>
    <x v="11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x v="513"/>
    <b v="0"/>
    <n v="174"/>
    <b v="1"/>
    <s v="music/rock"/>
    <n v="102"/>
    <n v="88.04"/>
    <x v="7"/>
    <x v="15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x v="514"/>
    <b v="1"/>
    <n v="288"/>
    <b v="1"/>
    <s v="theater/plays"/>
    <n v="102"/>
    <n v="53.18"/>
    <x v="6"/>
    <x v="11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x v="515"/>
    <b v="0"/>
    <n v="69"/>
    <b v="1"/>
    <s v="film &amp; video/television"/>
    <n v="102"/>
    <n v="221.52"/>
    <x v="5"/>
    <x v="16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x v="516"/>
    <b v="1"/>
    <n v="139"/>
    <b v="0"/>
    <s v="photography/photobooks"/>
    <n v="61"/>
    <n v="109.94"/>
    <x v="2"/>
    <x v="3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x v="517"/>
    <b v="1"/>
    <n v="223"/>
    <b v="1"/>
    <s v="film &amp; video/documentary"/>
    <n v="305"/>
    <n v="68.489999999999995"/>
    <x v="5"/>
    <x v="8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x v="518"/>
    <b v="0"/>
    <n v="122"/>
    <b v="1"/>
    <s v="theater/plays"/>
    <n v="102"/>
    <n v="125.12"/>
    <x v="6"/>
    <x v="11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x v="519"/>
    <b v="0"/>
    <n v="102"/>
    <b v="1"/>
    <s v="food/small batch"/>
    <n v="102"/>
    <n v="149.31"/>
    <x v="4"/>
    <x v="7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x v="520"/>
    <b v="0"/>
    <n v="226"/>
    <b v="1"/>
    <s v="music/rock"/>
    <n v="102"/>
    <n v="67.39"/>
    <x v="7"/>
    <x v="15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x v="521"/>
    <x v="521"/>
    <b v="1"/>
    <n v="340"/>
    <b v="1"/>
    <s v="publishing/radio &amp; podcasts"/>
    <n v="101"/>
    <n v="44.67"/>
    <x v="1"/>
    <x v="2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x v="522"/>
    <b v="1"/>
    <n v="123"/>
    <b v="1"/>
    <s v="food/small batch"/>
    <n v="101"/>
    <n v="123.35"/>
    <x v="4"/>
    <x v="7"/>
    <x v="522"/>
    <x v="522"/>
    <x v="2"/>
  </r>
  <r>
    <n v="3220"/>
    <s v="Burners"/>
    <s v="A sci-fi thriller for the stage opening March 10 in Los Angeles."/>
    <n v="15000"/>
    <n v="15126"/>
    <x v="0"/>
    <s v="US"/>
    <s v="USD"/>
    <x v="523"/>
    <x v="523"/>
    <b v="1"/>
    <n v="59"/>
    <b v="1"/>
    <s v="theater/plays"/>
    <n v="101"/>
    <n v="256.37"/>
    <x v="6"/>
    <x v="11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x v="524"/>
    <b v="0"/>
    <n v="60"/>
    <b v="1"/>
    <s v="theater/plays"/>
    <n v="302"/>
    <n v="252.02"/>
    <x v="6"/>
    <x v="11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x v="525"/>
    <b v="0"/>
    <n v="154"/>
    <b v="1"/>
    <s v="music/rock"/>
    <n v="101"/>
    <n v="97.99"/>
    <x v="7"/>
    <x v="15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x v="526"/>
    <b v="0"/>
    <n v="58"/>
    <b v="1"/>
    <s v="theater/spaces"/>
    <n v="191"/>
    <n v="259.95"/>
    <x v="6"/>
    <x v="9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x v="527"/>
    <b v="0"/>
    <n v="680"/>
    <b v="1"/>
    <s v="games/tabletop games"/>
    <n v="537"/>
    <n v="22.12"/>
    <x v="3"/>
    <x v="5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x v="528"/>
    <b v="1"/>
    <n v="202"/>
    <b v="1"/>
    <s v="film &amp; video/documentary"/>
    <n v="113"/>
    <n v="73.02"/>
    <x v="5"/>
    <x v="8"/>
    <x v="528"/>
    <x v="528"/>
    <x v="6"/>
  </r>
  <r>
    <n v="1"/>
    <s v="FannibalFest Fan Convention"/>
    <s v="A Hannibal TV Show Fan Convention and Art Collective"/>
    <n v="10275"/>
    <n v="14653"/>
    <x v="0"/>
    <s v="US"/>
    <s v="USD"/>
    <x v="529"/>
    <x v="529"/>
    <b v="0"/>
    <n v="79"/>
    <b v="1"/>
    <s v="film &amp; video/television"/>
    <n v="143"/>
    <n v="185.48"/>
    <x v="5"/>
    <x v="16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x v="530"/>
    <b v="0"/>
    <n v="36"/>
    <b v="0"/>
    <s v="technology/wearables"/>
    <n v="73"/>
    <n v="405.5"/>
    <x v="0"/>
    <x v="1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x v="531"/>
    <b v="0"/>
    <n v="205"/>
    <b v="1"/>
    <s v="music/rock"/>
    <n v="145"/>
    <n v="70.790000000000006"/>
    <x v="7"/>
    <x v="15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x v="532"/>
    <b v="1"/>
    <n v="72"/>
    <b v="1"/>
    <s v="theater/plays"/>
    <n v="111"/>
    <n v="200.69"/>
    <x v="6"/>
    <x v="11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x v="533"/>
    <b v="0"/>
    <n v="156"/>
    <b v="1"/>
    <s v="music/rock"/>
    <n v="144"/>
    <n v="92.55"/>
    <x v="7"/>
    <x v="15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x v="534"/>
    <b v="0"/>
    <n v="276"/>
    <b v="0"/>
    <s v="technology/wearables"/>
    <n v="11"/>
    <n v="51.82"/>
    <x v="0"/>
    <x v="1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x v="535"/>
    <b v="0"/>
    <n v="534"/>
    <b v="0"/>
    <s v="games/video games"/>
    <n v="28"/>
    <n v="26.6"/>
    <x v="3"/>
    <x v="18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x v="536"/>
    <b v="0"/>
    <n v="146"/>
    <b v="1"/>
    <s v="technology/hardware"/>
    <n v="118"/>
    <n v="97.19"/>
    <x v="0"/>
    <x v="0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x v="537"/>
    <b v="1"/>
    <n v="284"/>
    <b v="1"/>
    <s v="film &amp; video/documentary"/>
    <n v="283"/>
    <n v="49.88"/>
    <x v="5"/>
    <x v="8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x v="538"/>
    <b v="0"/>
    <n v="119"/>
    <b v="1"/>
    <s v="film &amp; video/television"/>
    <n v="128"/>
    <n v="118.34"/>
    <x v="5"/>
    <x v="16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x v="539"/>
    <b v="1"/>
    <n v="95"/>
    <b v="1"/>
    <s v="technology/hardware"/>
    <n v="281"/>
    <n v="147.94999999999999"/>
    <x v="0"/>
    <x v="0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x v="540"/>
    <b v="0"/>
    <n v="11"/>
    <b v="0"/>
    <s v="technology/wearables"/>
    <n v="47"/>
    <n v="1272.73"/>
    <x v="0"/>
    <x v="1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x v="541"/>
    <b v="1"/>
    <n v="182"/>
    <b v="1"/>
    <s v="music/rock"/>
    <n v="117"/>
    <n v="76.92"/>
    <x v="7"/>
    <x v="15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x v="542"/>
    <b v="1"/>
    <n v="189"/>
    <b v="1"/>
    <s v="music/rock"/>
    <n v="111"/>
    <n v="73.36"/>
    <x v="7"/>
    <x v="15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x v="543"/>
    <b v="1"/>
    <n v="473"/>
    <b v="1"/>
    <s v="technology/hardware"/>
    <n v="347"/>
    <n v="29.31"/>
    <x v="0"/>
    <x v="0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x v="544"/>
    <b v="1"/>
    <n v="92"/>
    <b v="0"/>
    <s v="photography/photobooks"/>
    <n v="57"/>
    <n v="150.5"/>
    <x v="2"/>
    <x v="3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x v="545"/>
    <b v="0"/>
    <n v="133"/>
    <b v="1"/>
    <s v="film &amp; video/documentary"/>
    <n v="114"/>
    <n v="103.22"/>
    <x v="5"/>
    <x v="8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x v="546"/>
    <b v="0"/>
    <n v="539"/>
    <b v="1"/>
    <s v="games/tabletop games"/>
    <n v="171"/>
    <n v="25.43"/>
    <x v="3"/>
    <x v="5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x v="547"/>
    <b v="0"/>
    <n v="34"/>
    <b v="0"/>
    <s v="technology/web"/>
    <n v="27"/>
    <n v="402.71"/>
    <x v="0"/>
    <x v="26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x v="548"/>
    <b v="0"/>
    <n v="132"/>
    <b v="1"/>
    <s v="music/classical music"/>
    <n v="109"/>
    <n v="103.68"/>
    <x v="7"/>
    <x v="25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x v="549"/>
    <b v="0"/>
    <n v="227"/>
    <b v="1"/>
    <s v="publishing/nonfiction"/>
    <n v="136"/>
    <n v="59.97"/>
    <x v="1"/>
    <x v="17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x v="550"/>
    <b v="0"/>
    <n v="944"/>
    <b v="1"/>
    <s v="games/tabletop games"/>
    <n v="1357"/>
    <n v="14.37"/>
    <x v="3"/>
    <x v="5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x v="551"/>
    <b v="0"/>
    <n v="96"/>
    <b v="1"/>
    <s v="games/tabletop games"/>
    <n v="271"/>
    <n v="140.97999999999999"/>
    <x v="3"/>
    <x v="5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x v="552"/>
    <b v="0"/>
    <n v="170"/>
    <b v="1"/>
    <s v="photography/photobooks"/>
    <n v="135"/>
    <n v="79.41"/>
    <x v="2"/>
    <x v="3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x v="553"/>
    <b v="0"/>
    <n v="191"/>
    <b v="1"/>
    <s v="music/rock"/>
    <n v="154"/>
    <n v="70.58"/>
    <x v="7"/>
    <x v="15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x v="554"/>
    <b v="0"/>
    <n v="171"/>
    <b v="1"/>
    <s v="film &amp; video/documentary"/>
    <n v="105"/>
    <n v="78.66"/>
    <x v="5"/>
    <x v="8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x v="555"/>
    <b v="0"/>
    <n v="57"/>
    <b v="1"/>
    <s v="photography/photobooks"/>
    <n v="103"/>
    <n v="234.79"/>
    <x v="2"/>
    <x v="3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x v="556"/>
    <b v="1"/>
    <n v="141"/>
    <b v="1"/>
    <s v="music/rock"/>
    <n v="199"/>
    <n v="94.49"/>
    <x v="7"/>
    <x v="15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x v="557"/>
    <b v="0"/>
    <n v="76"/>
    <b v="0"/>
    <s v="technology/wearables"/>
    <n v="44"/>
    <n v="174.95"/>
    <x v="0"/>
    <x v="1"/>
    <x v="557"/>
    <x v="557"/>
    <x v="1"/>
  </r>
  <r>
    <n v="741"/>
    <s v="reVILNA: the vilna ghetto project"/>
    <s v="A revolutionary digital mapping project of the Vilna Ghetto"/>
    <n v="13000"/>
    <n v="13293.8"/>
    <x v="0"/>
    <s v="US"/>
    <s v="USD"/>
    <x v="558"/>
    <x v="558"/>
    <b v="0"/>
    <n v="94"/>
    <b v="1"/>
    <s v="publishing/nonfiction"/>
    <n v="102"/>
    <n v="141.41999999999999"/>
    <x v="1"/>
    <x v="17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x v="559"/>
    <b v="1"/>
    <n v="179"/>
    <b v="1"/>
    <s v="food/small batch"/>
    <n v="111"/>
    <n v="74.180000000000007"/>
    <x v="4"/>
    <x v="7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x v="560"/>
    <x v="560"/>
    <b v="1"/>
    <n v="251"/>
    <b v="1"/>
    <s v="games/tabletop games"/>
    <n v="147"/>
    <n v="52.7"/>
    <x v="3"/>
    <x v="5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x v="561"/>
    <b v="0"/>
    <n v="111"/>
    <b v="1"/>
    <s v="photography/photobooks"/>
    <n v="105"/>
    <n v="118.74"/>
    <x v="2"/>
    <x v="3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x v="562"/>
    <b v="1"/>
    <n v="186"/>
    <b v="1"/>
    <s v="theater/plays"/>
    <n v="101"/>
    <n v="70.77"/>
    <x v="6"/>
    <x v="11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x v="563"/>
    <b v="0"/>
    <n v="156"/>
    <b v="1"/>
    <s v="theater/spaces"/>
    <n v="109"/>
    <n v="84.11"/>
    <x v="6"/>
    <x v="9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x v="564"/>
    <b v="1"/>
    <n v="103"/>
    <b v="1"/>
    <s v="technology/hardware"/>
    <n v="262"/>
    <n v="127.32"/>
    <x v="0"/>
    <x v="0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x v="565"/>
    <b v="0"/>
    <n v="62"/>
    <b v="1"/>
    <s v="photography/photobooks"/>
    <n v="101"/>
    <n v="211.48"/>
    <x v="2"/>
    <x v="3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x v="566"/>
    <b v="0"/>
    <n v="159"/>
    <b v="1"/>
    <s v="film &amp; video/documentary"/>
    <n v="104"/>
    <n v="81.849999999999994"/>
    <x v="5"/>
    <x v="8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x v="567"/>
    <b v="1"/>
    <n v="165"/>
    <b v="1"/>
    <s v="film &amp; video/documentary"/>
    <n v="132"/>
    <n v="78.58"/>
    <x v="5"/>
    <x v="8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x v="568"/>
    <b v="0"/>
    <n v="229"/>
    <b v="1"/>
    <s v="film &amp; video/documentary"/>
    <n v="104"/>
    <n v="56.46"/>
    <x v="5"/>
    <x v="8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x v="569"/>
    <b v="0"/>
    <n v="35"/>
    <b v="0"/>
    <s v="technology/wearables"/>
    <n v="112"/>
    <n v="367.97"/>
    <x v="0"/>
    <x v="1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x v="570"/>
    <b v="0"/>
    <n v="47"/>
    <b v="1"/>
    <s v="film &amp; video/shorts"/>
    <n v="107"/>
    <n v="273.83"/>
    <x v="5"/>
    <x v="27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x v="571"/>
    <b v="0"/>
    <n v="121"/>
    <b v="0"/>
    <s v="technology/web"/>
    <n v="21"/>
    <n v="105.93"/>
    <x v="0"/>
    <x v="26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x v="572"/>
    <b v="1"/>
    <n v="176"/>
    <b v="1"/>
    <s v="theater/plays"/>
    <n v="128"/>
    <n v="72.760000000000005"/>
    <x v="6"/>
    <x v="11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x v="573"/>
    <b v="0"/>
    <n v="26"/>
    <b v="1"/>
    <s v="publishing/nonfiction"/>
    <n v="128"/>
    <n v="492.31"/>
    <x v="1"/>
    <x v="17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x v="574"/>
    <b v="0"/>
    <n v="141"/>
    <b v="1"/>
    <s v="theater/plays"/>
    <n v="128"/>
    <n v="90.74"/>
    <x v="6"/>
    <x v="11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x v="575"/>
    <b v="0"/>
    <n v="96"/>
    <b v="0"/>
    <s v="technology/wearables"/>
    <n v="26"/>
    <n v="133.25"/>
    <x v="0"/>
    <x v="1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x v="576"/>
    <b v="0"/>
    <n v="118"/>
    <b v="1"/>
    <s v="theater/spaces"/>
    <n v="120"/>
    <n v="108.24"/>
    <x v="6"/>
    <x v="9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x v="577"/>
    <b v="1"/>
    <n v="183"/>
    <b v="1"/>
    <s v="theater/plays"/>
    <n v="127"/>
    <n v="69.569999999999993"/>
    <x v="6"/>
    <x v="11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x v="578"/>
    <b v="1"/>
    <n v="202"/>
    <b v="1"/>
    <s v="film &amp; video/documentary"/>
    <n v="106"/>
    <n v="62.71"/>
    <x v="5"/>
    <x v="8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x v="579"/>
    <b v="0"/>
    <n v="185"/>
    <b v="1"/>
    <s v="technology/hardware"/>
    <n v="253"/>
    <n v="68.25"/>
    <x v="0"/>
    <x v="0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x v="580"/>
    <b v="1"/>
    <n v="134"/>
    <b v="1"/>
    <s v="theater/plays"/>
    <n v="103"/>
    <n v="93.81"/>
    <x v="6"/>
    <x v="11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x v="581"/>
    <x v="581"/>
    <b v="0"/>
    <n v="99"/>
    <b v="1"/>
    <s v="music/rock"/>
    <n v="100"/>
    <n v="126.81"/>
    <x v="7"/>
    <x v="15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x v="582"/>
    <b v="0"/>
    <n v="197"/>
    <b v="0"/>
    <s v="theater/plays"/>
    <n v="70"/>
    <n v="63.56"/>
    <x v="6"/>
    <x v="11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x v="583"/>
    <b v="0"/>
    <n v="122"/>
    <b v="0"/>
    <s v="technology/wearables"/>
    <n v="31"/>
    <n v="102.02"/>
    <x v="0"/>
    <x v="1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x v="584"/>
    <b v="0"/>
    <n v="240"/>
    <b v="1"/>
    <s v="music/rock"/>
    <n v="497"/>
    <n v="51.72"/>
    <x v="7"/>
    <x v="15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x v="585"/>
    <b v="0"/>
    <n v="131"/>
    <b v="1"/>
    <s v="photography/photobooks"/>
    <n v="123"/>
    <n v="94.74"/>
    <x v="2"/>
    <x v="3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x v="586"/>
    <b v="0"/>
    <n v="134"/>
    <b v="1"/>
    <s v="music/rock"/>
    <n v="124"/>
    <n v="92.54"/>
    <x v="7"/>
    <x v="15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x v="587"/>
    <b v="0"/>
    <n v="140"/>
    <b v="1"/>
    <s v="technology/hardware"/>
    <n v="124"/>
    <n v="88.24"/>
    <x v="0"/>
    <x v="0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x v="588"/>
    <b v="0"/>
    <n v="199"/>
    <b v="1"/>
    <s v="theater/plays"/>
    <n v="103"/>
    <n v="62.05"/>
    <x v="6"/>
    <x v="11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x v="589"/>
    <b v="0"/>
    <n v="173"/>
    <b v="1"/>
    <s v="theater/plays"/>
    <n v="123"/>
    <n v="71.239999999999995"/>
    <x v="6"/>
    <x v="11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x v="590"/>
    <b v="0"/>
    <n v="182"/>
    <b v="1"/>
    <s v="theater/spaces"/>
    <n v="246"/>
    <n v="67.7"/>
    <x v="6"/>
    <x v="9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x v="591"/>
    <b v="1"/>
    <n v="115"/>
    <b v="1"/>
    <s v="theater/plays"/>
    <n v="102"/>
    <n v="106.57"/>
    <x v="6"/>
    <x v="11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x v="592"/>
    <b v="1"/>
    <n v="184"/>
    <b v="1"/>
    <s v="theater/plays"/>
    <n v="102"/>
    <n v="66.59"/>
    <x v="6"/>
    <x v="11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x v="593"/>
    <b v="0"/>
    <n v="118"/>
    <b v="1"/>
    <s v="photography/photobooks"/>
    <n v="102"/>
    <n v="103.64"/>
    <x v="2"/>
    <x v="3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x v="594"/>
    <b v="0"/>
    <n v="17"/>
    <b v="1"/>
    <s v="theater/plays"/>
    <n v="122"/>
    <n v="716.35"/>
    <x v="6"/>
    <x v="11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x v="595"/>
    <b v="0"/>
    <n v="87"/>
    <b v="1"/>
    <s v="film &amp; video/documentary"/>
    <n v="101"/>
    <n v="139.83000000000001"/>
    <x v="5"/>
    <x v="8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x v="596"/>
    <b v="0"/>
    <n v="111"/>
    <b v="1"/>
    <s v="theater/spaces"/>
    <n v="122"/>
    <n v="109.59"/>
    <x v="6"/>
    <x v="9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x v="597"/>
    <b v="0"/>
    <n v="217"/>
    <b v="1"/>
    <s v="technology/hardware"/>
    <n v="121"/>
    <n v="55.81"/>
    <x v="0"/>
    <x v="0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x v="598"/>
    <b v="1"/>
    <n v="385"/>
    <b v="1"/>
    <s v="technology/space exploration"/>
    <n v="110"/>
    <n v="31.44"/>
    <x v="0"/>
    <x v="4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x v="599"/>
    <x v="599"/>
    <b v="1"/>
    <n v="200"/>
    <b v="1"/>
    <s v="theater/plays"/>
    <n v="101"/>
    <n v="60.48"/>
    <x v="6"/>
    <x v="11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x v="600"/>
    <b v="0"/>
    <n v="71"/>
    <b v="1"/>
    <s v="film &amp; video/television"/>
    <n v="100"/>
    <n v="169.61"/>
    <x v="5"/>
    <x v="16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x v="601"/>
    <b v="0"/>
    <n v="190"/>
    <b v="1"/>
    <s v="music/metal"/>
    <n v="120"/>
    <n v="63.38"/>
    <x v="7"/>
    <x v="20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x v="602"/>
    <b v="0"/>
    <n v="70"/>
    <b v="1"/>
    <s v="film &amp; video/television"/>
    <n v="100"/>
    <n v="171.84"/>
    <x v="5"/>
    <x v="16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x v="603"/>
    <b v="1"/>
    <n v="167"/>
    <b v="1"/>
    <s v="film &amp; video/documentary"/>
    <n v="107"/>
    <n v="71.900000000000006"/>
    <x v="5"/>
    <x v="8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x v="604"/>
    <b v="1"/>
    <n v="215"/>
    <b v="1"/>
    <s v="photography/photobooks"/>
    <n v="150"/>
    <n v="55.82"/>
    <x v="2"/>
    <x v="3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x v="605"/>
    <x v="605"/>
    <b v="0"/>
    <n v="87"/>
    <b v="1"/>
    <s v="film &amp; video/television"/>
    <n v="100"/>
    <n v="137.93"/>
    <x v="5"/>
    <x v="16"/>
    <x v="605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6"/>
    <x v="606"/>
    <b v="0"/>
    <n v="12"/>
    <b v="1"/>
    <s v="theater/plays"/>
    <n v="100"/>
    <n v="1000"/>
    <x v="6"/>
    <x v="11"/>
    <x v="606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7"/>
    <x v="607"/>
    <b v="0"/>
    <n v="86"/>
    <b v="1"/>
    <s v="film &amp; video/documentary"/>
    <n v="124"/>
    <n v="139.53"/>
    <x v="5"/>
    <x v="8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x v="608"/>
    <b v="1"/>
    <n v="187"/>
    <b v="1"/>
    <s v="theater/spaces"/>
    <n v="120"/>
    <n v="64.16"/>
    <x v="6"/>
    <x v="9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x v="609"/>
    <b v="0"/>
    <n v="207"/>
    <b v="1"/>
    <s v="games/tabletop games"/>
    <n v="141"/>
    <n v="57.93"/>
    <x v="3"/>
    <x v="5"/>
    <x v="609"/>
    <x v="609"/>
    <x v="3"/>
  </r>
  <r>
    <n v="217"/>
    <s v="Bitch"/>
    <s v="A roadmovie by paw"/>
    <n v="100000"/>
    <n v="11943"/>
    <x v="2"/>
    <s v="SE"/>
    <s v="SEK"/>
    <x v="610"/>
    <x v="610"/>
    <b v="0"/>
    <n v="38"/>
    <b v="0"/>
    <s v="film &amp; video/drama"/>
    <n v="12"/>
    <n v="314.29000000000002"/>
    <x v="5"/>
    <x v="10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x v="611"/>
    <b v="1"/>
    <n v="152"/>
    <b v="0"/>
    <s v="photography/photobooks"/>
    <n v="40"/>
    <n v="78.44"/>
    <x v="2"/>
    <x v="3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x v="612"/>
    <b v="0"/>
    <n v="95"/>
    <b v="1"/>
    <s v="theater/plays"/>
    <n v="119"/>
    <n v="125.05"/>
    <x v="6"/>
    <x v="11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x v="613"/>
    <b v="0"/>
    <n v="15"/>
    <b v="0"/>
    <s v="technology/wearables"/>
    <n v="39"/>
    <n v="788.53"/>
    <x v="0"/>
    <x v="1"/>
    <x v="613"/>
    <x v="613"/>
    <x v="2"/>
  </r>
  <r>
    <n v="1834"/>
    <s v="TDJ - All Part of the Plan EP/Tour"/>
    <s v="Help us fund our first tour and promote our new EP!"/>
    <n v="10000"/>
    <n v="11805"/>
    <x v="0"/>
    <s v="US"/>
    <s v="USD"/>
    <x v="614"/>
    <x v="614"/>
    <b v="0"/>
    <n v="90"/>
    <b v="1"/>
    <s v="music/rock"/>
    <n v="118"/>
    <n v="131.16999999999999"/>
    <x v="7"/>
    <x v="15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x v="615"/>
    <b v="0"/>
    <n v="274"/>
    <b v="1"/>
    <s v="technology/wearables"/>
    <n v="147"/>
    <n v="42.89"/>
    <x v="0"/>
    <x v="1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x v="616"/>
    <b v="0"/>
    <n v="125"/>
    <b v="1"/>
    <s v="theater/plays"/>
    <n v="100"/>
    <n v="93.98"/>
    <x v="6"/>
    <x v="11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x v="617"/>
    <b v="1"/>
    <n v="183"/>
    <b v="1"/>
    <s v="technology/hardware"/>
    <n v="235"/>
    <n v="64.180000000000007"/>
    <x v="0"/>
    <x v="0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x v="618"/>
    <b v="0"/>
    <n v="144"/>
    <b v="1"/>
    <s v="games/tabletop games"/>
    <n v="1174"/>
    <n v="81.56"/>
    <x v="3"/>
    <x v="5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x v="619"/>
    <b v="1"/>
    <n v="255"/>
    <b v="1"/>
    <s v="music/electronic music"/>
    <n v="117"/>
    <n v="45.99"/>
    <x v="7"/>
    <x v="13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x v="620"/>
    <b v="0"/>
    <n v="40"/>
    <b v="0"/>
    <s v="technology/wearables"/>
    <n v="8"/>
    <n v="292.08"/>
    <x v="0"/>
    <x v="1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x v="621"/>
    <b v="1"/>
    <n v="286"/>
    <b v="1"/>
    <s v="film &amp; video/documentary"/>
    <n v="117"/>
    <n v="40.76"/>
    <x v="5"/>
    <x v="8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x v="622"/>
    <b v="0"/>
    <n v="104"/>
    <b v="1"/>
    <s v="music/rock"/>
    <n v="155"/>
    <n v="112.02"/>
    <x v="7"/>
    <x v="15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x v="623"/>
    <b v="0"/>
    <n v="182"/>
    <b v="1"/>
    <s v="film &amp; video/television"/>
    <n v="137"/>
    <n v="63.92"/>
    <x v="5"/>
    <x v="16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x v="624"/>
    <b v="0"/>
    <n v="52"/>
    <b v="1"/>
    <s v="film &amp; video/television"/>
    <n v="116"/>
    <n v="223.48"/>
    <x v="5"/>
    <x v="16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x v="625"/>
    <b v="1"/>
    <n v="96"/>
    <b v="0"/>
    <s v="photography/photobooks"/>
    <n v="41"/>
    <n v="120.77"/>
    <x v="2"/>
    <x v="3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x v="626"/>
    <b v="1"/>
    <n v="137"/>
    <b v="1"/>
    <s v="technology/hardware"/>
    <n v="116"/>
    <n v="84.46"/>
    <x v="0"/>
    <x v="0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x v="627"/>
    <b v="1"/>
    <n v="283"/>
    <b v="1"/>
    <s v="food/small batch"/>
    <n v="144"/>
    <n v="40.799999999999997"/>
    <x v="4"/>
    <x v="7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x v="628"/>
    <b v="0"/>
    <n v="186"/>
    <b v="1"/>
    <s v="food/small batch"/>
    <n v="115"/>
    <n v="62.07"/>
    <x v="4"/>
    <x v="7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x v="629"/>
    <b v="0"/>
    <n v="104"/>
    <b v="1"/>
    <s v="theater/plays"/>
    <n v="154"/>
    <n v="110.87"/>
    <x v="6"/>
    <x v="11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x v="630"/>
    <b v="0"/>
    <n v="84"/>
    <b v="1"/>
    <s v="technology/space exploration"/>
    <n v="100"/>
    <n v="136.9"/>
    <x v="0"/>
    <x v="4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x v="631"/>
    <b v="1"/>
    <n v="169"/>
    <b v="1"/>
    <s v="music/rock"/>
    <n v="115"/>
    <n v="67.88"/>
    <x v="7"/>
    <x v="15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x v="632"/>
    <b v="0"/>
    <n v="19"/>
    <b v="0"/>
    <s v="technology/wearables"/>
    <n v="6"/>
    <n v="603.53"/>
    <x v="0"/>
    <x v="1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x v="633"/>
    <b v="0"/>
    <n v="62"/>
    <b v="1"/>
    <s v="theater/plays"/>
    <n v="115"/>
    <n v="184.68"/>
    <x v="6"/>
    <x v="11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x v="634"/>
    <b v="0"/>
    <n v="9"/>
    <b v="0"/>
    <s v="theater/spaces"/>
    <n v="5"/>
    <n v="1270.22"/>
    <x v="6"/>
    <x v="9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x v="635"/>
    <b v="0"/>
    <n v="480"/>
    <b v="1"/>
    <s v="games/tabletop games"/>
    <n v="134"/>
    <n v="23.81"/>
    <x v="3"/>
    <x v="5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x v="636"/>
    <b v="0"/>
    <n v="158"/>
    <b v="1"/>
    <s v="music/rock"/>
    <n v="114"/>
    <n v="72.06"/>
    <x v="7"/>
    <x v="15"/>
    <x v="636"/>
    <x v="636"/>
    <x v="1"/>
  </r>
  <r>
    <n v="2103"/>
    <s v="Matthew Moon's New Album"/>
    <s v="Indie rocker, Matthew Moon, has something to share with you..."/>
    <n v="7777"/>
    <n v="11364"/>
    <x v="0"/>
    <s v="US"/>
    <s v="USD"/>
    <x v="637"/>
    <x v="637"/>
    <b v="0"/>
    <n v="115"/>
    <b v="1"/>
    <s v="music/indie rock"/>
    <n v="146"/>
    <n v="98.82"/>
    <x v="7"/>
    <x v="12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x v="638"/>
    <b v="0"/>
    <n v="128"/>
    <b v="1"/>
    <s v="theater/plays"/>
    <n v="114"/>
    <n v="88.77"/>
    <x v="6"/>
    <x v="11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x v="639"/>
    <b v="0"/>
    <n v="184"/>
    <b v="1"/>
    <s v="music/rock"/>
    <n v="126"/>
    <n v="61.7"/>
    <x v="7"/>
    <x v="15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x v="640"/>
    <b v="0"/>
    <n v="108"/>
    <b v="1"/>
    <s v="publishing/nonfiction"/>
    <n v="315"/>
    <n v="105.05"/>
    <x v="1"/>
    <x v="17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x v="641"/>
    <b v="1"/>
    <n v="226"/>
    <b v="1"/>
    <s v="theater/plays"/>
    <n v="119"/>
    <n v="50.16"/>
    <x v="6"/>
    <x v="11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x v="642"/>
    <b v="0"/>
    <n v="271"/>
    <b v="1"/>
    <s v="games/tabletop games"/>
    <n v="287"/>
    <n v="41.78"/>
    <x v="3"/>
    <x v="5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x v="643"/>
    <b v="1"/>
    <n v="235"/>
    <b v="1"/>
    <s v="film &amp; video/documentary"/>
    <n v="113"/>
    <n v="48.05"/>
    <x v="5"/>
    <x v="8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x v="644"/>
    <b v="1"/>
    <n v="70"/>
    <b v="1"/>
    <s v="technology/hardware"/>
    <n v="150"/>
    <n v="160.44"/>
    <x v="0"/>
    <x v="0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x v="645"/>
    <b v="0"/>
    <n v="62"/>
    <b v="1"/>
    <s v="film &amp; video/documentary"/>
    <n v="112"/>
    <n v="181.13"/>
    <x v="5"/>
    <x v="8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x v="646"/>
    <b v="0"/>
    <n v="27"/>
    <b v="0"/>
    <s v="theater/spaces"/>
    <n v="1"/>
    <n v="415.78"/>
    <x v="6"/>
    <x v="9"/>
    <x v="646"/>
    <x v="646"/>
    <x v="4"/>
  </r>
  <r>
    <n v="1222"/>
    <s v="Project Pilgrim"/>
    <s v="Project Pilgrim is my effort to work towards normalizing mental health."/>
    <n v="4000"/>
    <n v="11215"/>
    <x v="0"/>
    <s v="CA"/>
    <s v="CAD"/>
    <x v="647"/>
    <x v="647"/>
    <b v="0"/>
    <n v="138"/>
    <b v="1"/>
    <s v="photography/photobooks"/>
    <n v="280"/>
    <n v="81.27"/>
    <x v="2"/>
    <x v="3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x v="648"/>
    <b v="0"/>
    <n v="141"/>
    <b v="1"/>
    <s v="music/electronic music"/>
    <n v="112"/>
    <n v="79.260000000000005"/>
    <x v="7"/>
    <x v="13"/>
    <x v="648"/>
    <x v="648"/>
    <x v="4"/>
  </r>
  <r>
    <n v="1379"/>
    <s v="J. Walter Makes a Record"/>
    <s v="---------The long-awaited debut full-length from Justin Ruddy--------"/>
    <n v="10000"/>
    <n v="11160"/>
    <x v="0"/>
    <s v="US"/>
    <s v="USD"/>
    <x v="649"/>
    <x v="649"/>
    <b v="0"/>
    <n v="151"/>
    <b v="1"/>
    <s v="music/rock"/>
    <n v="112"/>
    <n v="73.91"/>
    <x v="7"/>
    <x v="15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x v="650"/>
    <b v="1"/>
    <n v="193"/>
    <b v="1"/>
    <s v="theater/plays"/>
    <n v="111"/>
    <n v="57.63"/>
    <x v="6"/>
    <x v="11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x v="651"/>
    <b v="0"/>
    <n v="178"/>
    <b v="1"/>
    <s v="film &amp; video/shorts"/>
    <n v="111"/>
    <n v="62.33"/>
    <x v="5"/>
    <x v="27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x v="652"/>
    <b v="0"/>
    <n v="86"/>
    <b v="1"/>
    <s v="film &amp; video/television"/>
    <n v="129"/>
    <n v="128.94999999999999"/>
    <x v="5"/>
    <x v="16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x v="653"/>
    <b v="0"/>
    <n v="96"/>
    <b v="1"/>
    <s v="music/indie rock"/>
    <n v="111"/>
    <n v="115.31"/>
    <x v="7"/>
    <x v="12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x v="654"/>
    <b v="0"/>
    <n v="73"/>
    <b v="1"/>
    <s v="theater/plays"/>
    <n v="111"/>
    <n v="151.46"/>
    <x v="6"/>
    <x v="11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x v="655"/>
    <b v="0"/>
    <n v="197"/>
    <b v="1"/>
    <s v="theater/plays"/>
    <n v="105"/>
    <n v="56.07"/>
    <x v="6"/>
    <x v="11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x v="656"/>
    <b v="1"/>
    <n v="66"/>
    <b v="0"/>
    <s v="technology/makerspaces"/>
    <n v="28"/>
    <n v="167.15"/>
    <x v="0"/>
    <x v="24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x v="657"/>
    <b v="0"/>
    <n v="269"/>
    <b v="1"/>
    <s v="technology/hardware"/>
    <n v="1462"/>
    <n v="40.76"/>
    <x v="0"/>
    <x v="0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x v="658"/>
    <b v="0"/>
    <n v="128"/>
    <b v="1"/>
    <s v="music/pop"/>
    <n v="110"/>
    <n v="85.55"/>
    <x v="7"/>
    <x v="22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x v="659"/>
    <b v="1"/>
    <n v="81"/>
    <b v="0"/>
    <s v="photography/photobooks"/>
    <n v="39"/>
    <n v="133.9"/>
    <x v="2"/>
    <x v="3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x v="660"/>
    <b v="0"/>
    <n v="263"/>
    <b v="1"/>
    <s v="games/tabletop games"/>
    <n v="542"/>
    <n v="41.23"/>
    <x v="3"/>
    <x v="5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x v="661"/>
    <b v="0"/>
    <n v="215"/>
    <b v="0"/>
    <s v="technology/wearables"/>
    <n v="22"/>
    <n v="50.3"/>
    <x v="0"/>
    <x v="1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x v="662"/>
    <b v="0"/>
    <n v="184"/>
    <b v="1"/>
    <s v="film &amp; video/documentary"/>
    <n v="108"/>
    <n v="58.72"/>
    <x v="5"/>
    <x v="8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x v="663"/>
    <b v="0"/>
    <n v="445"/>
    <b v="1"/>
    <s v="games/tabletop games"/>
    <n v="180"/>
    <n v="24.27"/>
    <x v="3"/>
    <x v="5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x v="664"/>
    <b v="0"/>
    <n v="120"/>
    <b v="1"/>
    <s v="food/small batch"/>
    <n v="108"/>
    <n v="90"/>
    <x v="4"/>
    <x v="7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x v="665"/>
    <b v="0"/>
    <n v="84"/>
    <b v="0"/>
    <s v="theater/plays"/>
    <n v="22"/>
    <n v="128.27000000000001"/>
    <x v="6"/>
    <x v="11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x v="666"/>
    <b v="0"/>
    <n v="99"/>
    <b v="1"/>
    <s v="music/electronic music"/>
    <n v="107"/>
    <n v="108.48"/>
    <x v="7"/>
    <x v="13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x v="667"/>
    <b v="1"/>
    <n v="100"/>
    <b v="1"/>
    <s v="technology/space exploration"/>
    <n v="102"/>
    <n v="107.1"/>
    <x v="0"/>
    <x v="4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x v="668"/>
    <b v="0"/>
    <n v="498"/>
    <b v="1"/>
    <s v="games/tabletop games"/>
    <n v="126"/>
    <n v="21.5"/>
    <x v="3"/>
    <x v="5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x v="669"/>
    <b v="0"/>
    <n v="98"/>
    <b v="1"/>
    <s v="theater/plays"/>
    <n v="107"/>
    <n v="109.03"/>
    <x v="6"/>
    <x v="11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x v="670"/>
    <b v="0"/>
    <n v="337"/>
    <b v="1"/>
    <s v="food/small batch"/>
    <n v="427"/>
    <n v="31.69"/>
    <x v="4"/>
    <x v="7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x v="671"/>
    <b v="0"/>
    <n v="87"/>
    <b v="1"/>
    <s v="technology/wearables"/>
    <n v="214"/>
    <n v="122.74"/>
    <x v="0"/>
    <x v="1"/>
    <x v="67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x v="672"/>
    <x v="672"/>
    <b v="0"/>
    <n v="57"/>
    <b v="1"/>
    <s v="publishing/nonfiction"/>
    <n v="126"/>
    <n v="187.19"/>
    <x v="1"/>
    <x v="17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x v="673"/>
    <b v="1"/>
    <n v="88"/>
    <b v="1"/>
    <s v="film &amp; video/documentary"/>
    <n v="106"/>
    <n v="120.91"/>
    <x v="5"/>
    <x v="8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x v="674"/>
    <b v="0"/>
    <n v="126"/>
    <b v="1"/>
    <s v="music/rock"/>
    <n v="265"/>
    <n v="84.21"/>
    <x v="7"/>
    <x v="15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x v="675"/>
    <b v="0"/>
    <n v="102"/>
    <b v="1"/>
    <s v="theater/plays"/>
    <n v="106"/>
    <n v="103.95"/>
    <x v="6"/>
    <x v="11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x v="676"/>
    <b v="0"/>
    <n v="110"/>
    <b v="1"/>
    <s v="publishing/nonfiction"/>
    <n v="106"/>
    <n v="95.96"/>
    <x v="1"/>
    <x v="17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x v="677"/>
    <b v="0"/>
    <n v="120"/>
    <b v="1"/>
    <s v="music/indie rock"/>
    <n v="106"/>
    <n v="87.96"/>
    <x v="7"/>
    <x v="12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x v="678"/>
    <b v="0"/>
    <n v="168"/>
    <b v="1"/>
    <s v="theater/plays"/>
    <n v="106"/>
    <n v="62.83"/>
    <x v="6"/>
    <x v="11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x v="679"/>
    <b v="1"/>
    <n v="478"/>
    <b v="1"/>
    <s v="music/electronic music"/>
    <n v="352"/>
    <n v="22.08"/>
    <x v="7"/>
    <x v="13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x v="680"/>
    <b v="1"/>
    <n v="167"/>
    <b v="1"/>
    <s v="film &amp; video/documentary"/>
    <n v="106"/>
    <n v="63.17"/>
    <x v="5"/>
    <x v="8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x v="681"/>
    <b v="0"/>
    <n v="52"/>
    <b v="1"/>
    <s v="film &amp; video/documentary"/>
    <n v="100"/>
    <n v="202.42"/>
    <x v="5"/>
    <x v="8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x v="682"/>
    <b v="0"/>
    <n v="52"/>
    <b v="1"/>
    <s v="music/rock"/>
    <n v="105"/>
    <n v="201.94"/>
    <x v="7"/>
    <x v="15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x v="683"/>
    <b v="0"/>
    <n v="72"/>
    <b v="1"/>
    <s v="theater/plays"/>
    <n v="104"/>
    <n v="145"/>
    <x v="6"/>
    <x v="11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x v="684"/>
    <b v="0"/>
    <n v="145"/>
    <b v="1"/>
    <s v="music/rock"/>
    <n v="149"/>
    <n v="71.97"/>
    <x v="7"/>
    <x v="15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x v="685"/>
    <b v="0"/>
    <n v="242"/>
    <b v="1"/>
    <s v="technology/hardware"/>
    <n v="130"/>
    <n v="43.1"/>
    <x v="0"/>
    <x v="0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x v="686"/>
    <b v="0"/>
    <n v="157"/>
    <b v="1"/>
    <s v="music/rock"/>
    <n v="104"/>
    <n v="66.37"/>
    <x v="7"/>
    <x v="15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x v="687"/>
    <b v="0"/>
    <n v="150"/>
    <b v="1"/>
    <s v="film &amp; video/television"/>
    <n v="104"/>
    <n v="69.27"/>
    <x v="5"/>
    <x v="16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x v="688"/>
    <b v="0"/>
    <n v="115"/>
    <b v="1"/>
    <s v="theater/spaces"/>
    <n v="104"/>
    <n v="90.2"/>
    <x v="6"/>
    <x v="9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x v="689"/>
    <b v="0"/>
    <n v="110"/>
    <b v="1"/>
    <s v="music/indie rock"/>
    <n v="172"/>
    <n v="94.05"/>
    <x v="7"/>
    <x v="12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x v="690"/>
    <b v="0"/>
    <n v="114"/>
    <b v="1"/>
    <s v="theater/plays"/>
    <n v="103"/>
    <n v="90.68"/>
    <x v="6"/>
    <x v="11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x v="691"/>
    <b v="0"/>
    <n v="119"/>
    <b v="1"/>
    <s v="film &amp; video/documentary"/>
    <n v="103"/>
    <n v="86.85"/>
    <x v="5"/>
    <x v="8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x v="692"/>
    <b v="1"/>
    <n v="119"/>
    <b v="1"/>
    <s v="film &amp; video/documentary"/>
    <n v="103"/>
    <n v="86.55"/>
    <x v="5"/>
    <x v="8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x v="693"/>
    <b v="1"/>
    <n v="74"/>
    <b v="1"/>
    <s v="theater/plays"/>
    <n v="103"/>
    <n v="139.19"/>
    <x v="6"/>
    <x v="11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x v="694"/>
    <b v="0"/>
    <n v="162"/>
    <b v="1"/>
    <s v="theater/plays"/>
    <n v="103"/>
    <n v="63.57"/>
    <x v="6"/>
    <x v="11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x v="695"/>
    <x v="695"/>
    <b v="0"/>
    <n v="75"/>
    <b v="1"/>
    <s v="film &amp; video/television"/>
    <n v="103"/>
    <n v="137.21"/>
    <x v="5"/>
    <x v="16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x v="696"/>
    <b v="0"/>
    <n v="61"/>
    <b v="1"/>
    <s v="photography/photobooks"/>
    <n v="103"/>
    <n v="168.69"/>
    <x v="2"/>
    <x v="3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x v="697"/>
    <b v="0"/>
    <n v="96"/>
    <b v="1"/>
    <s v="theater/musical"/>
    <n v="103"/>
    <n v="106.93"/>
    <x v="6"/>
    <x v="19"/>
    <x v="697"/>
    <x v="697"/>
    <x v="2"/>
  </r>
  <r>
    <n v="1393"/>
    <s v="WolfHunt | Social Commentary Rock Project"/>
    <s v="Rock n' Roll tales of our times"/>
    <n v="10000"/>
    <n v="10235"/>
    <x v="0"/>
    <s v="US"/>
    <s v="USD"/>
    <x v="698"/>
    <x v="698"/>
    <b v="0"/>
    <n v="52"/>
    <b v="1"/>
    <s v="music/rock"/>
    <n v="102"/>
    <n v="196.83"/>
    <x v="7"/>
    <x v="15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x v="699"/>
    <b v="0"/>
    <n v="97"/>
    <b v="1"/>
    <s v="theater/plays"/>
    <n v="102"/>
    <n v="105.52"/>
    <x v="6"/>
    <x v="11"/>
    <x v="699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x v="700"/>
    <x v="700"/>
    <b v="0"/>
    <n v="158"/>
    <b v="1"/>
    <s v="music/rock"/>
    <n v="146"/>
    <n v="64.62"/>
    <x v="7"/>
    <x v="15"/>
    <x v="700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1"/>
    <x v="701"/>
    <b v="0"/>
    <n v="172"/>
    <b v="1"/>
    <s v="publishing/nonfiction"/>
    <n v="204"/>
    <n v="59.36"/>
    <x v="1"/>
    <x v="17"/>
    <x v="701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x v="702"/>
    <b v="0"/>
    <n v="79"/>
    <b v="1"/>
    <s v="music/indie rock"/>
    <n v="128"/>
    <n v="129.11000000000001"/>
    <x v="7"/>
    <x v="12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x v="703"/>
    <b v="0"/>
    <n v="104"/>
    <b v="1"/>
    <s v="music/indie rock"/>
    <n v="136"/>
    <n v="97.9"/>
    <x v="7"/>
    <x v="12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x v="704"/>
    <b v="0"/>
    <n v="72"/>
    <b v="1"/>
    <s v="theater/plays"/>
    <n v="102"/>
    <n v="141.29"/>
    <x v="6"/>
    <x v="11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x v="705"/>
    <b v="0"/>
    <n v="74"/>
    <b v="1"/>
    <s v="theater/plays"/>
    <n v="102"/>
    <n v="137.24"/>
    <x v="6"/>
    <x v="11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x v="706"/>
    <b v="0"/>
    <n v="90"/>
    <b v="1"/>
    <s v="music/rock"/>
    <n v="101"/>
    <n v="112.61"/>
    <x v="7"/>
    <x v="15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x v="707"/>
    <b v="0"/>
    <n v="102"/>
    <b v="1"/>
    <s v="theater/plays"/>
    <n v="101"/>
    <n v="99.34"/>
    <x v="6"/>
    <x v="11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x v="708"/>
    <b v="1"/>
    <n v="69"/>
    <b v="1"/>
    <s v="film &amp; video/documentary"/>
    <n v="101"/>
    <n v="146.65"/>
    <x v="5"/>
    <x v="8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x v="709"/>
    <b v="0"/>
    <n v="98"/>
    <b v="1"/>
    <s v="theater/plays"/>
    <n v="101"/>
    <n v="103.21"/>
    <x v="6"/>
    <x v="11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x v="710"/>
    <b v="0"/>
    <n v="52"/>
    <b v="1"/>
    <s v="film &amp; video/television"/>
    <n v="101"/>
    <n v="194.23"/>
    <x v="5"/>
    <x v="16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x v="711"/>
    <b v="0"/>
    <n v="62"/>
    <b v="1"/>
    <s v="theater/musical"/>
    <n v="101"/>
    <n v="162.77000000000001"/>
    <x v="6"/>
    <x v="19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x v="712"/>
    <b v="0"/>
    <n v="62"/>
    <b v="1"/>
    <s v="theater/spaces"/>
    <n v="101"/>
    <n v="162.71"/>
    <x v="6"/>
    <x v="9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x v="713"/>
    <b v="0"/>
    <n v="158"/>
    <b v="1"/>
    <s v="theater/plays"/>
    <n v="101"/>
    <n v="63.83"/>
    <x v="6"/>
    <x v="11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x v="714"/>
    <b v="0"/>
    <n v="113"/>
    <b v="1"/>
    <s v="music/pop"/>
    <n v="202"/>
    <n v="89.25"/>
    <x v="7"/>
    <x v="22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x v="715"/>
    <b v="0"/>
    <n v="125"/>
    <b v="1"/>
    <s v="photography/photobooks"/>
    <n v="202"/>
    <n v="80.650000000000006"/>
    <x v="2"/>
    <x v="3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x v="716"/>
    <b v="1"/>
    <n v="190"/>
    <b v="1"/>
    <s v="music/rock"/>
    <n v="155"/>
    <n v="53.01"/>
    <x v="7"/>
    <x v="15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x v="717"/>
    <b v="1"/>
    <n v="241"/>
    <b v="1"/>
    <s v="theater/plays"/>
    <n v="336"/>
    <n v="41.77"/>
    <x v="6"/>
    <x v="11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x v="718"/>
    <b v="0"/>
    <n v="69"/>
    <b v="1"/>
    <s v="theater/plays"/>
    <n v="101"/>
    <n v="145.87"/>
    <x v="6"/>
    <x v="11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x v="719"/>
    <b v="1"/>
    <n v="108"/>
    <b v="1"/>
    <s v="film &amp; video/documentary"/>
    <n v="100"/>
    <n v="93.02"/>
    <x v="5"/>
    <x v="8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x v="720"/>
    <b v="0"/>
    <n v="101"/>
    <b v="1"/>
    <s v="technology/hardware"/>
    <n v="167"/>
    <n v="99.46"/>
    <x v="0"/>
    <x v="0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x v="721"/>
    <b v="0"/>
    <n v="38"/>
    <b v="0"/>
    <s v="music/faith"/>
    <n v="33"/>
    <n v="264.26"/>
    <x v="7"/>
    <x v="14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x v="722"/>
    <b v="0"/>
    <n v="85"/>
    <b v="1"/>
    <s v="theater/plays"/>
    <n v="100"/>
    <n v="118.13"/>
    <x v="6"/>
    <x v="11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x v="723"/>
    <b v="0"/>
    <n v="91"/>
    <b v="1"/>
    <s v="theater/plays"/>
    <n v="100"/>
    <n v="110.23"/>
    <x v="6"/>
    <x v="11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x v="724"/>
    <b v="0"/>
    <n v="108"/>
    <b v="1"/>
    <s v="theater/plays"/>
    <n v="100"/>
    <n v="92.84"/>
    <x v="6"/>
    <x v="11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x v="725"/>
    <b v="0"/>
    <n v="207"/>
    <b v="1"/>
    <s v="theater/plays"/>
    <n v="100"/>
    <n v="48.44"/>
    <x v="6"/>
    <x v="11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x v="726"/>
    <b v="0"/>
    <n v="59"/>
    <b v="1"/>
    <s v="music/classical music"/>
    <n v="100"/>
    <n v="169.92"/>
    <x v="7"/>
    <x v="25"/>
    <x v="726"/>
    <x v="726"/>
    <x v="2"/>
  </r>
  <r>
    <n v="1836"/>
    <s v="KICKSTART OUR &lt;+3"/>
    <s v="Help fund our 2013 Sound &amp; Lighting Touring rig!"/>
    <n v="5000"/>
    <n v="10017"/>
    <x v="0"/>
    <s v="US"/>
    <s v="USD"/>
    <x v="727"/>
    <x v="727"/>
    <b v="0"/>
    <n v="55"/>
    <b v="1"/>
    <s v="music/rock"/>
    <n v="200"/>
    <n v="182.13"/>
    <x v="7"/>
    <x v="15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x v="728"/>
    <b v="0"/>
    <n v="119"/>
    <b v="1"/>
    <s v="publishing/nonfiction"/>
    <n v="122"/>
    <n v="84.14"/>
    <x v="1"/>
    <x v="17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x v="729"/>
    <b v="0"/>
    <n v="58"/>
    <b v="1"/>
    <s v="music/rock"/>
    <n v="100"/>
    <n v="172.41"/>
    <x v="7"/>
    <x v="15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x v="730"/>
    <b v="0"/>
    <n v="27"/>
    <b v="1"/>
    <s v="theater/spaces"/>
    <n v="100"/>
    <n v="370.37"/>
    <x v="6"/>
    <x v="9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x v="731"/>
    <b v="0"/>
    <n v="39"/>
    <b v="0"/>
    <s v="games/mobile games"/>
    <n v="40"/>
    <n v="253.21"/>
    <x v="3"/>
    <x v="28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x v="732"/>
    <b v="0"/>
    <n v="58"/>
    <b v="1"/>
    <s v="technology/hardware"/>
    <n v="123"/>
    <n v="169.52"/>
    <x v="0"/>
    <x v="0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x v="733"/>
    <b v="1"/>
    <n v="167"/>
    <b v="1"/>
    <s v="theater/plays"/>
    <n v="115"/>
    <n v="58.69"/>
    <x v="6"/>
    <x v="11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x v="734"/>
    <b v="1"/>
    <n v="189"/>
    <b v="1"/>
    <s v="film &amp; video/documentary"/>
    <n v="130"/>
    <n v="51.72"/>
    <x v="5"/>
    <x v="8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x v="735"/>
    <b v="1"/>
    <n v="293"/>
    <b v="1"/>
    <s v="publishing/radio &amp; podcasts"/>
    <n v="102"/>
    <n v="33.19"/>
    <x v="1"/>
    <x v="2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x v="736"/>
    <b v="0"/>
    <n v="86"/>
    <b v="1"/>
    <s v="photography/photobooks"/>
    <n v="108"/>
    <n v="112.79"/>
    <x v="2"/>
    <x v="3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x v="737"/>
    <b v="1"/>
    <n v="50"/>
    <b v="1"/>
    <s v="music/rock"/>
    <n v="100"/>
    <n v="190.9"/>
    <x v="7"/>
    <x v="15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x v="738"/>
    <b v="0"/>
    <n v="97"/>
    <b v="1"/>
    <s v="theater/plays"/>
    <n v="100"/>
    <n v="98.31"/>
    <x v="6"/>
    <x v="11"/>
    <x v="738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x v="739"/>
    <x v="739"/>
    <b v="0"/>
    <n v="71"/>
    <b v="1"/>
    <s v="theater/plays"/>
    <n v="100"/>
    <n v="134.15"/>
    <x v="6"/>
    <x v="11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x v="740"/>
    <b v="0"/>
    <n v="139"/>
    <b v="1"/>
    <s v="publishing/nonfiction"/>
    <n v="158"/>
    <n v="68.349999999999994"/>
    <x v="1"/>
    <x v="17"/>
    <x v="740"/>
    <x v="740"/>
    <x v="2"/>
  </r>
  <r>
    <n v="1366"/>
    <s v="Kick It! A Tribute to the A.K.s"/>
    <s v="A musical memorial for Alexi Petersen."/>
    <n v="7500"/>
    <n v="9486.69"/>
    <x v="0"/>
    <s v="US"/>
    <s v="USD"/>
    <x v="741"/>
    <x v="741"/>
    <b v="0"/>
    <n v="147"/>
    <b v="1"/>
    <s v="music/rock"/>
    <n v="126"/>
    <n v="64.540000000000006"/>
    <x v="7"/>
    <x v="15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x v="742"/>
    <b v="1"/>
    <n v="185"/>
    <b v="0"/>
    <s v="photography/photobooks"/>
    <n v="24"/>
    <n v="51.23"/>
    <x v="2"/>
    <x v="3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x v="743"/>
    <b v="1"/>
    <n v="113"/>
    <b v="0"/>
    <s v="photography/photobooks"/>
    <n v="20"/>
    <n v="83.72"/>
    <x v="2"/>
    <x v="3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x v="744"/>
    <b v="0"/>
    <n v="159"/>
    <b v="1"/>
    <s v="photography/photobooks"/>
    <n v="105"/>
    <n v="59.41"/>
    <x v="2"/>
    <x v="3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x v="745"/>
    <b v="1"/>
    <n v="302"/>
    <b v="1"/>
    <s v="theater/plays"/>
    <n v="189"/>
    <n v="31.21"/>
    <x v="6"/>
    <x v="11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x v="746"/>
    <b v="0"/>
    <n v="100"/>
    <b v="0"/>
    <s v="photography/photobooks"/>
    <n v="52"/>
    <n v="94.19"/>
    <x v="2"/>
    <x v="3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x v="747"/>
    <b v="0"/>
    <n v="90"/>
    <b v="1"/>
    <s v="photography/photobooks"/>
    <n v="111"/>
    <n v="104.39"/>
    <x v="2"/>
    <x v="3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x v="748"/>
    <b v="0"/>
    <n v="67"/>
    <b v="1"/>
    <s v="film &amp; video/documentary"/>
    <n v="125"/>
    <n v="140.1"/>
    <x v="5"/>
    <x v="8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x v="749"/>
    <b v="1"/>
    <n v="104"/>
    <b v="1"/>
    <s v="music/indie rock"/>
    <n v="104"/>
    <n v="90.1"/>
    <x v="7"/>
    <x v="12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x v="750"/>
    <b v="0"/>
    <n v="168"/>
    <b v="1"/>
    <s v="music/rock"/>
    <n v="252"/>
    <n v="55.61"/>
    <x v="7"/>
    <x v="15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x v="751"/>
    <b v="1"/>
    <n v="145"/>
    <b v="1"/>
    <s v="photography/photobooks"/>
    <n v="103"/>
    <n v="64.16"/>
    <x v="2"/>
    <x v="3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x v="752"/>
    <b v="0"/>
    <n v="2035"/>
    <b v="1"/>
    <s v="games/tabletop games"/>
    <n v="930250"/>
    <n v="4.57"/>
    <x v="3"/>
    <x v="5"/>
    <x v="752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3"/>
    <x v="753"/>
    <b v="0"/>
    <n v="47"/>
    <b v="1"/>
    <s v="music/indie rock"/>
    <n v="102"/>
    <n v="196.34"/>
    <x v="7"/>
    <x v="12"/>
    <x v="753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4"/>
    <x v="754"/>
    <b v="1"/>
    <n v="108"/>
    <b v="1"/>
    <s v="film &amp; video/documentary"/>
    <n v="185"/>
    <n v="85.44"/>
    <x v="5"/>
    <x v="8"/>
    <x v="754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x v="755"/>
    <b v="0"/>
    <n v="160"/>
    <b v="1"/>
    <s v="music/indie rock"/>
    <n v="115"/>
    <n v="57.52"/>
    <x v="7"/>
    <x v="12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x v="756"/>
    <x v="756"/>
    <b v="0"/>
    <n v="95"/>
    <b v="1"/>
    <s v="theater/spaces"/>
    <n v="110"/>
    <n v="96.53"/>
    <x v="6"/>
    <x v="9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x v="757"/>
    <b v="0"/>
    <n v="179"/>
    <b v="1"/>
    <s v="music/rock"/>
    <n v="102"/>
    <n v="51.04"/>
    <x v="7"/>
    <x v="15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x v="758"/>
    <b v="0"/>
    <n v="136"/>
    <b v="1"/>
    <s v="music/rock"/>
    <n v="114"/>
    <n v="67.13"/>
    <x v="7"/>
    <x v="15"/>
    <x v="758"/>
    <x v="758"/>
    <x v="6"/>
  </r>
  <r>
    <n v="3360"/>
    <s v="Pretty Butch"/>
    <s v="World Premiere, an M1 Singapore Fringe Festival 2017 commission."/>
    <n v="9000"/>
    <n v="9124"/>
    <x v="0"/>
    <s v="SG"/>
    <s v="SGD"/>
    <x v="759"/>
    <x v="759"/>
    <b v="0"/>
    <n v="72"/>
    <b v="1"/>
    <s v="theater/plays"/>
    <n v="101"/>
    <n v="126.72"/>
    <x v="6"/>
    <x v="11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x v="760"/>
    <b v="0"/>
    <n v="167"/>
    <b v="1"/>
    <s v="photography/photobooks"/>
    <n v="261"/>
    <n v="54.62"/>
    <x v="2"/>
    <x v="3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x v="761"/>
    <b v="0"/>
    <n v="70"/>
    <b v="1"/>
    <s v="photography/photobooks"/>
    <n v="104"/>
    <n v="130.16"/>
    <x v="2"/>
    <x v="3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x v="762"/>
    <b v="0"/>
    <n v="57"/>
    <b v="1"/>
    <s v="film &amp; video/television"/>
    <n v="101"/>
    <n v="159.82"/>
    <x v="5"/>
    <x v="16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x v="763"/>
    <b v="0"/>
    <n v="26"/>
    <b v="1"/>
    <s v="film &amp; video/documentary"/>
    <n v="101"/>
    <n v="347.85"/>
    <x v="5"/>
    <x v="8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764"/>
    <x v="764"/>
    <b v="1"/>
    <n v="94"/>
    <b v="1"/>
    <s v="technology/hardware"/>
    <n v="361"/>
    <n v="96.06"/>
    <x v="0"/>
    <x v="0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x v="765"/>
    <b v="0"/>
    <n v="84"/>
    <b v="1"/>
    <s v="games/tabletop games"/>
    <n v="113"/>
    <n v="107.32"/>
    <x v="3"/>
    <x v="5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x v="766"/>
    <b v="1"/>
    <n v="146"/>
    <b v="1"/>
    <s v="film &amp; video/documentary"/>
    <n v="112"/>
    <n v="61.3"/>
    <x v="5"/>
    <x v="8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x v="767"/>
    <b v="0"/>
    <n v="369"/>
    <b v="0"/>
    <s v="technology/wearables"/>
    <n v="22"/>
    <n v="23.95"/>
    <x v="0"/>
    <x v="1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x v="768"/>
    <b v="0"/>
    <n v="134"/>
    <b v="1"/>
    <s v="music/rock"/>
    <n v="110"/>
    <n v="65.91"/>
    <x v="7"/>
    <x v="15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x v="769"/>
    <b v="0"/>
    <n v="94"/>
    <b v="0"/>
    <s v="technology/wearables"/>
    <n v="15"/>
    <n v="93.9"/>
    <x v="0"/>
    <x v="1"/>
    <x v="76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x v="770"/>
    <x v="770"/>
    <b v="0"/>
    <n v="76"/>
    <b v="0"/>
    <s v="film &amp; video/drama"/>
    <n v="18"/>
    <n v="115.99"/>
    <x v="5"/>
    <x v="10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x v="771"/>
    <b v="0"/>
    <n v="279"/>
    <b v="1"/>
    <s v="games/tabletop games"/>
    <n v="489"/>
    <n v="31.57"/>
    <x v="3"/>
    <x v="5"/>
    <x v="771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x v="772"/>
    <x v="772"/>
    <b v="1"/>
    <n v="157"/>
    <b v="1"/>
    <s v="music/indie rock"/>
    <n v="176"/>
    <n v="56"/>
    <x v="7"/>
    <x v="12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x v="773"/>
    <b v="0"/>
    <n v="93"/>
    <b v="1"/>
    <s v="theater/spaces"/>
    <n v="103"/>
    <n v="94.41"/>
    <x v="6"/>
    <x v="9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x v="774"/>
    <b v="0"/>
    <n v="45"/>
    <b v="1"/>
    <s v="film &amp; video/television"/>
    <n v="104"/>
    <n v="194.44"/>
    <x v="5"/>
    <x v="16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x v="775"/>
    <b v="0"/>
    <n v="33"/>
    <b v="1"/>
    <s v="theater/plays"/>
    <n v="175"/>
    <n v="264.85000000000002"/>
    <x v="6"/>
    <x v="11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x v="776"/>
    <b v="0"/>
    <n v="145"/>
    <b v="1"/>
    <s v="music/indie rock"/>
    <n v="117"/>
    <n v="60.27"/>
    <x v="7"/>
    <x v="12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x v="777"/>
    <b v="1"/>
    <n v="80"/>
    <b v="1"/>
    <s v="film &amp; video/documentary"/>
    <n v="103"/>
    <n v="109.19"/>
    <x v="5"/>
    <x v="8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x v="778"/>
    <b v="0"/>
    <n v="101"/>
    <b v="0"/>
    <s v="music/faith"/>
    <n v="109"/>
    <n v="86.44"/>
    <x v="7"/>
    <x v="14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x v="779"/>
    <b v="0"/>
    <n v="59"/>
    <b v="0"/>
    <s v="theater/musical"/>
    <n v="51"/>
    <n v="147.88"/>
    <x v="6"/>
    <x v="19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x v="780"/>
    <b v="0"/>
    <n v="36"/>
    <b v="1"/>
    <s v="theater/spaces"/>
    <n v="103"/>
    <n v="242.28"/>
    <x v="6"/>
    <x v="9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x v="781"/>
    <b v="0"/>
    <n v="168"/>
    <b v="1"/>
    <s v="music/pop"/>
    <n v="174"/>
    <n v="51.85"/>
    <x v="7"/>
    <x v="22"/>
    <x v="781"/>
    <x v="781"/>
    <x v="6"/>
  </r>
  <r>
    <n v="3302"/>
    <s v="El muro de BorÃ­s KiÃ©n"/>
    <s v="FilosofÃ­a de los anÃ³nimos"/>
    <n v="8400"/>
    <n v="8685"/>
    <x v="0"/>
    <s v="ES"/>
    <s v="EUR"/>
    <x v="782"/>
    <x v="782"/>
    <b v="0"/>
    <n v="50"/>
    <b v="1"/>
    <s v="theater/plays"/>
    <n v="103"/>
    <n v="173.7"/>
    <x v="6"/>
    <x v="11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x v="783"/>
    <b v="0"/>
    <n v="60"/>
    <b v="1"/>
    <s v="games/tabletop games"/>
    <n v="116"/>
    <n v="144.43"/>
    <x v="3"/>
    <x v="5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x v="784"/>
    <b v="0"/>
    <n v="115"/>
    <b v="1"/>
    <s v="food/small batch"/>
    <n v="173"/>
    <n v="75.13"/>
    <x v="4"/>
    <x v="7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x v="785"/>
    <b v="1"/>
    <n v="82"/>
    <b v="1"/>
    <s v="film &amp; video/documentary"/>
    <n v="102"/>
    <n v="105.32"/>
    <x v="5"/>
    <x v="8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x v="786"/>
    <b v="0"/>
    <n v="90"/>
    <b v="0"/>
    <s v="technology/wearables"/>
    <n v="35"/>
    <n v="95.91"/>
    <x v="0"/>
    <x v="1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x v="787"/>
    <b v="0"/>
    <n v="97"/>
    <b v="1"/>
    <s v="theater/spaces"/>
    <n v="108"/>
    <n v="88.87"/>
    <x v="6"/>
    <x v="9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x v="788"/>
    <b v="0"/>
    <n v="118"/>
    <b v="0"/>
    <s v="food/food trucks"/>
    <n v="11"/>
    <n v="72.760000000000005"/>
    <x v="4"/>
    <x v="29"/>
    <x v="788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x v="789"/>
    <x v="789"/>
    <b v="0"/>
    <n v="174"/>
    <b v="1"/>
    <s v="film &amp; video/television"/>
    <n v="107"/>
    <n v="49.32"/>
    <x v="5"/>
    <x v="16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x v="790"/>
    <b v="0"/>
    <n v="68"/>
    <b v="1"/>
    <s v="food/small batch"/>
    <n v="101"/>
    <n v="125.99"/>
    <x v="4"/>
    <x v="7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x v="791"/>
    <b v="1"/>
    <n v="188"/>
    <b v="1"/>
    <s v="film &amp; video/documentary"/>
    <n v="107"/>
    <n v="45.42"/>
    <x v="5"/>
    <x v="8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x v="792"/>
    <b v="0"/>
    <n v="292"/>
    <b v="0"/>
    <s v="journalism/audio"/>
    <n v="9"/>
    <n v="29.24"/>
    <x v="8"/>
    <x v="30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x v="793"/>
    <b v="0"/>
    <n v="94"/>
    <b v="1"/>
    <s v="theater/musical"/>
    <n v="107"/>
    <n v="90.82"/>
    <x v="6"/>
    <x v="19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x v="794"/>
    <x v="794"/>
    <b v="0"/>
    <n v="44"/>
    <b v="1"/>
    <s v="film &amp; video/television"/>
    <n v="142"/>
    <n v="193.84"/>
    <x v="5"/>
    <x v="16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x v="795"/>
    <b v="0"/>
    <n v="58"/>
    <b v="1"/>
    <s v="film &amp; video/television"/>
    <n v="106"/>
    <n v="146.88"/>
    <x v="5"/>
    <x v="16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x v="796"/>
    <x v="796"/>
    <b v="0"/>
    <n v="72"/>
    <b v="0"/>
    <s v="theater/spaces"/>
    <n v="11"/>
    <n v="117.65"/>
    <x v="6"/>
    <x v="9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x v="797"/>
    <b v="1"/>
    <n v="160"/>
    <b v="1"/>
    <s v="photography/photobooks"/>
    <n v="282"/>
    <n v="52.79"/>
    <x v="2"/>
    <x v="3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x v="798"/>
    <b v="0"/>
    <n v="53"/>
    <b v="1"/>
    <s v="music/rock"/>
    <n v="105"/>
    <n v="158.96"/>
    <x v="7"/>
    <x v="15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x v="799"/>
    <b v="0"/>
    <n v="99"/>
    <b v="1"/>
    <s v="theater/spaces"/>
    <n v="168"/>
    <n v="84.86"/>
    <x v="6"/>
    <x v="9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x v="800"/>
    <b v="0"/>
    <n v="111"/>
    <b v="1"/>
    <s v="food/small batch"/>
    <n v="168"/>
    <n v="75.67"/>
    <x v="4"/>
    <x v="7"/>
    <x v="800"/>
    <x v="800"/>
    <x v="1"/>
  </r>
  <r>
    <n v="806"/>
    <s v="Golden Animals NEW Album!"/>
    <s v="Help Golden Animals finish their NEW Album!"/>
    <n v="8000"/>
    <n v="8355"/>
    <x v="0"/>
    <s v="US"/>
    <s v="USD"/>
    <x v="801"/>
    <x v="801"/>
    <b v="0"/>
    <n v="71"/>
    <b v="1"/>
    <s v="music/rock"/>
    <n v="104"/>
    <n v="117.68"/>
    <x v="7"/>
    <x v="15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x v="802"/>
    <b v="0"/>
    <n v="148"/>
    <b v="1"/>
    <s v="music/rock"/>
    <n v="104"/>
    <n v="56.41"/>
    <x v="7"/>
    <x v="15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x v="803"/>
    <b v="0"/>
    <n v="47"/>
    <b v="1"/>
    <s v="theater/plays"/>
    <n v="104"/>
    <n v="177.62"/>
    <x v="6"/>
    <x v="11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x v="804"/>
    <b v="0"/>
    <n v="47"/>
    <b v="1"/>
    <s v="theater/spaces"/>
    <n v="166"/>
    <n v="177.02"/>
    <x v="6"/>
    <x v="9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x v="805"/>
    <b v="0"/>
    <n v="125"/>
    <b v="0"/>
    <s v="film &amp; video/animation"/>
    <n v="22"/>
    <n v="66.52"/>
    <x v="5"/>
    <x v="23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x v="806"/>
    <b v="1"/>
    <n v="95"/>
    <b v="1"/>
    <s v="technology/hardware"/>
    <n v="138"/>
    <n v="87.44"/>
    <x v="0"/>
    <x v="0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x v="807"/>
    <b v="0"/>
    <n v="391"/>
    <b v="1"/>
    <s v="games/tabletop games"/>
    <n v="332"/>
    <n v="21.23"/>
    <x v="3"/>
    <x v="5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x v="808"/>
    <b v="0"/>
    <n v="136"/>
    <b v="1"/>
    <s v="music/classical music"/>
    <n v="111"/>
    <n v="61.03"/>
    <x v="7"/>
    <x v="25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x v="809"/>
    <b v="0"/>
    <n v="102"/>
    <b v="1"/>
    <s v="photography/photobooks"/>
    <n v="165"/>
    <n v="81.099999999999994"/>
    <x v="2"/>
    <x v="3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x v="810"/>
    <b v="0"/>
    <n v="27"/>
    <b v="0"/>
    <s v="food/food trucks"/>
    <n v="24"/>
    <n v="305.77999999999997"/>
    <x v="4"/>
    <x v="29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x v="811"/>
    <x v="811"/>
    <b v="1"/>
    <n v="82"/>
    <b v="1"/>
    <s v="theater/plays"/>
    <n v="103"/>
    <n v="100.5"/>
    <x v="6"/>
    <x v="11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x v="812"/>
    <b v="0"/>
    <n v="25"/>
    <b v="1"/>
    <s v="theater/musical"/>
    <n v="103"/>
    <n v="329.2"/>
    <x v="6"/>
    <x v="19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x v="813"/>
    <b v="1"/>
    <n v="71"/>
    <b v="1"/>
    <s v="theater/plays"/>
    <n v="103"/>
    <n v="115.87"/>
    <x v="6"/>
    <x v="11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x v="814"/>
    <b v="0"/>
    <n v="94"/>
    <b v="1"/>
    <s v="theater/plays"/>
    <n v="103"/>
    <n v="87.36"/>
    <x v="6"/>
    <x v="11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x v="815"/>
    <b v="0"/>
    <n v="62"/>
    <b v="1"/>
    <s v="music/pop"/>
    <n v="103"/>
    <n v="132.44"/>
    <x v="7"/>
    <x v="22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x v="816"/>
    <b v="0"/>
    <n v="116"/>
    <b v="1"/>
    <s v="music/pop"/>
    <n v="103"/>
    <n v="70.78"/>
    <x v="7"/>
    <x v="22"/>
    <x v="816"/>
    <x v="816"/>
    <x v="6"/>
  </r>
  <r>
    <n v="3586"/>
    <s v="Actors &amp; Musicians who are Blind or Autistic"/>
    <s v="See Theatre In A New Light"/>
    <n v="7500"/>
    <n v="8207"/>
    <x v="0"/>
    <s v="US"/>
    <s v="USD"/>
    <x v="817"/>
    <x v="817"/>
    <b v="0"/>
    <n v="54"/>
    <b v="1"/>
    <s v="theater/plays"/>
    <n v="109"/>
    <n v="151.97999999999999"/>
    <x v="6"/>
    <x v="11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x v="818"/>
    <b v="1"/>
    <n v="122"/>
    <b v="0"/>
    <s v="photography/photobooks"/>
    <n v="36"/>
    <n v="67.14"/>
    <x v="2"/>
    <x v="3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x v="819"/>
    <b v="0"/>
    <n v="11"/>
    <b v="0"/>
    <s v="publishing/translations"/>
    <n v="10"/>
    <n v="744.55"/>
    <x v="1"/>
    <x v="31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x v="820"/>
    <b v="0"/>
    <n v="84"/>
    <b v="1"/>
    <s v="games/tabletop games"/>
    <n v="327"/>
    <n v="97.3"/>
    <x v="3"/>
    <x v="5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x v="821"/>
    <b v="0"/>
    <n v="32"/>
    <b v="1"/>
    <s v="theater/musical"/>
    <n v="102"/>
    <n v="255.17"/>
    <x v="6"/>
    <x v="19"/>
    <x v="821"/>
    <x v="821"/>
    <x v="2"/>
  </r>
  <r>
    <n v="1464"/>
    <s v="Science Studio"/>
    <s v="The Best Science Media on the Web"/>
    <n v="5000"/>
    <n v="8160"/>
    <x v="0"/>
    <s v="US"/>
    <s v="USD"/>
    <x v="822"/>
    <x v="822"/>
    <b v="1"/>
    <n v="234"/>
    <b v="1"/>
    <s v="publishing/radio &amp; podcasts"/>
    <n v="163"/>
    <n v="34.869999999999997"/>
    <x v="1"/>
    <x v="2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x v="823"/>
    <b v="1"/>
    <n v="105"/>
    <b v="1"/>
    <s v="music/rock"/>
    <n v="125"/>
    <n v="77.64"/>
    <x v="7"/>
    <x v="15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x v="824"/>
    <b v="1"/>
    <n v="162"/>
    <b v="1"/>
    <s v="technology/hardware"/>
    <n v="113"/>
    <n v="50.22"/>
    <x v="0"/>
    <x v="0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x v="825"/>
    <b v="1"/>
    <n v="70"/>
    <b v="1"/>
    <s v="theater/plays"/>
    <n v="102"/>
    <n v="116"/>
    <x v="6"/>
    <x v="11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x v="826"/>
    <b v="0"/>
    <n v="40"/>
    <b v="1"/>
    <s v="theater/plays"/>
    <n v="101"/>
    <n v="202.85"/>
    <x v="6"/>
    <x v="11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x v="827"/>
    <b v="0"/>
    <n v="57"/>
    <b v="1"/>
    <s v="theater/plays"/>
    <n v="101"/>
    <n v="142.28"/>
    <x v="6"/>
    <x v="11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x v="828"/>
    <b v="0"/>
    <n v="218"/>
    <b v="1"/>
    <s v="games/tabletop games"/>
    <n v="108"/>
    <n v="37.200000000000003"/>
    <x v="3"/>
    <x v="5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x v="829"/>
    <b v="0"/>
    <n v="170"/>
    <b v="1"/>
    <s v="music/indie rock"/>
    <n v="203"/>
    <n v="47.68"/>
    <x v="7"/>
    <x v="12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x v="830"/>
    <b v="0"/>
    <n v="101"/>
    <b v="1"/>
    <s v="music/pop"/>
    <n v="103"/>
    <n v="80.180000000000007"/>
    <x v="7"/>
    <x v="22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x v="831"/>
    <b v="0"/>
    <n v="108"/>
    <b v="1"/>
    <s v="music/rock"/>
    <n v="101"/>
    <n v="74.95"/>
    <x v="7"/>
    <x v="15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x v="832"/>
    <x v="832"/>
    <b v="0"/>
    <n v="109"/>
    <b v="1"/>
    <s v="food/small batch"/>
    <n v="108"/>
    <n v="74.23"/>
    <x v="4"/>
    <x v="7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x v="833"/>
    <b v="0"/>
    <n v="77"/>
    <b v="1"/>
    <s v="theater/plays"/>
    <n v="101"/>
    <n v="104.99"/>
    <x v="6"/>
    <x v="11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x v="834"/>
    <b v="0"/>
    <n v="92"/>
    <b v="1"/>
    <s v="music/rock"/>
    <n v="101"/>
    <n v="87.83"/>
    <x v="7"/>
    <x v="15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x v="835"/>
    <b v="0"/>
    <n v="123"/>
    <b v="0"/>
    <s v="games/video games"/>
    <n v="9"/>
    <n v="65.67"/>
    <x v="3"/>
    <x v="18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x v="836"/>
    <x v="836"/>
    <b v="0"/>
    <n v="236"/>
    <b v="0"/>
    <s v="games/video games"/>
    <n v="29"/>
    <n v="34.22"/>
    <x v="3"/>
    <x v="18"/>
    <x v="836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x v="837"/>
    <b v="0"/>
    <n v="69"/>
    <b v="1"/>
    <s v="music/indie rock"/>
    <n v="101"/>
    <n v="116.96"/>
    <x v="7"/>
    <x v="12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x v="838"/>
    <b v="0"/>
    <n v="163"/>
    <b v="1"/>
    <s v="games/tabletop games"/>
    <n v="806"/>
    <n v="49.47"/>
    <x v="3"/>
    <x v="5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x v="839"/>
    <b v="0"/>
    <n v="205"/>
    <b v="1"/>
    <s v="music/rock"/>
    <n v="115"/>
    <n v="39.31"/>
    <x v="7"/>
    <x v="15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x v="840"/>
    <b v="0"/>
    <n v="96"/>
    <b v="1"/>
    <s v="music/rock"/>
    <n v="101"/>
    <n v="83.89"/>
    <x v="7"/>
    <x v="15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x v="841"/>
    <b v="0"/>
    <n v="73"/>
    <b v="1"/>
    <s v="film &amp; video/documentary"/>
    <n v="100"/>
    <n v="110.07"/>
    <x v="5"/>
    <x v="8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x v="842"/>
    <b v="0"/>
    <n v="80"/>
    <b v="1"/>
    <s v="music/classical music"/>
    <n v="100"/>
    <n v="100.33"/>
    <x v="7"/>
    <x v="25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7"/>
    <x v="20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x v="844"/>
    <b v="0"/>
    <n v="113"/>
    <b v="1"/>
    <s v="theater/plays"/>
    <n v="100"/>
    <n v="70.88"/>
    <x v="6"/>
    <x v="11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x v="845"/>
    <b v="0"/>
    <n v="123"/>
    <b v="1"/>
    <s v="photography/photobooks"/>
    <n v="107"/>
    <n v="65.08"/>
    <x v="2"/>
    <x v="3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x v="846"/>
    <b v="0"/>
    <n v="19"/>
    <b v="1"/>
    <s v="theater/plays"/>
    <n v="100"/>
    <n v="421.11"/>
    <x v="6"/>
    <x v="11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x v="847"/>
    <b v="0"/>
    <n v="89"/>
    <b v="1"/>
    <s v="film &amp; video/documentary"/>
    <n v="107"/>
    <n v="89.89"/>
    <x v="5"/>
    <x v="8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x v="848"/>
    <b v="0"/>
    <n v="89"/>
    <b v="1"/>
    <s v="photography/photobooks"/>
    <n v="114"/>
    <n v="89.67"/>
    <x v="2"/>
    <x v="3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x v="849"/>
    <b v="0"/>
    <n v="107"/>
    <b v="1"/>
    <s v="theater/musical"/>
    <n v="113"/>
    <n v="74.22"/>
    <x v="6"/>
    <x v="19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x v="850"/>
    <b v="0"/>
    <n v="107"/>
    <b v="1"/>
    <s v="music/pop"/>
    <n v="132"/>
    <n v="74.150000000000006"/>
    <x v="7"/>
    <x v="22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x v="851"/>
    <b v="0"/>
    <n v="130"/>
    <b v="1"/>
    <s v="publishing/nonfiction"/>
    <n v="106"/>
    <n v="60.9"/>
    <x v="1"/>
    <x v="17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x v="852"/>
    <b v="0"/>
    <n v="29"/>
    <b v="0"/>
    <s v="theater/spaces"/>
    <n v="20"/>
    <n v="272.58999999999997"/>
    <x v="6"/>
    <x v="9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x v="853"/>
    <b v="1"/>
    <n v="123"/>
    <b v="1"/>
    <s v="theater/plays"/>
    <n v="113"/>
    <n v="64.27"/>
    <x v="6"/>
    <x v="11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x v="854"/>
    <b v="1"/>
    <n v="163"/>
    <b v="1"/>
    <s v="theater/plays"/>
    <n v="131"/>
    <n v="48.33"/>
    <x v="6"/>
    <x v="11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x v="855"/>
    <b v="1"/>
    <n v="74"/>
    <b v="1"/>
    <s v="film &amp; video/documentary"/>
    <n v="232"/>
    <n v="106.43"/>
    <x v="5"/>
    <x v="8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x v="856"/>
    <b v="0"/>
    <n v="50"/>
    <b v="0"/>
    <s v="technology/wearables"/>
    <n v="22"/>
    <n v="157.46"/>
    <x v="0"/>
    <x v="1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x v="857"/>
    <b v="0"/>
    <n v="26"/>
    <b v="1"/>
    <s v="theater/plays"/>
    <n v="101"/>
    <n v="302.31"/>
    <x v="6"/>
    <x v="11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x v="858"/>
    <b v="0"/>
    <n v="174"/>
    <b v="1"/>
    <s v="film &amp; video/documentary"/>
    <n v="131"/>
    <n v="45.05"/>
    <x v="5"/>
    <x v="8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x v="859"/>
    <b v="0"/>
    <n v="53"/>
    <b v="0"/>
    <s v="music/indie rock"/>
    <n v="39"/>
    <n v="147.81"/>
    <x v="7"/>
    <x v="12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x v="860"/>
    <b v="0"/>
    <n v="23"/>
    <b v="1"/>
    <s v="technology/hardware"/>
    <n v="104"/>
    <n v="340.57"/>
    <x v="0"/>
    <x v="0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x v="861"/>
    <b v="0"/>
    <n v="204"/>
    <b v="1"/>
    <s v="theater/plays"/>
    <n v="156"/>
    <n v="38.28"/>
    <x v="6"/>
    <x v="11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x v="862"/>
    <b v="0"/>
    <n v="210"/>
    <b v="1"/>
    <s v="games/tabletop games"/>
    <n v="780"/>
    <n v="37.119999999999997"/>
    <x v="3"/>
    <x v="5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x v="863"/>
    <b v="0"/>
    <n v="86"/>
    <b v="0"/>
    <s v="technology/wearables"/>
    <n v="26"/>
    <n v="90.62"/>
    <x v="0"/>
    <x v="1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x v="864"/>
    <b v="0"/>
    <n v="128"/>
    <b v="1"/>
    <s v="music/rock"/>
    <n v="104"/>
    <n v="60.86"/>
    <x v="7"/>
    <x v="15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x v="865"/>
    <b v="0"/>
    <n v="86"/>
    <b v="1"/>
    <s v="music/indie rock"/>
    <n v="104"/>
    <n v="90.52"/>
    <x v="7"/>
    <x v="12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x v="866"/>
    <b v="0"/>
    <n v="140"/>
    <b v="0"/>
    <s v="film &amp; video/animation"/>
    <n v="19"/>
    <n v="55.46"/>
    <x v="5"/>
    <x v="23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x v="867"/>
    <b v="1"/>
    <n v="74"/>
    <b v="1"/>
    <s v="music/rock"/>
    <n v="111"/>
    <n v="104.73"/>
    <x v="7"/>
    <x v="15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x v="868"/>
    <b v="1"/>
    <n v="111"/>
    <b v="1"/>
    <s v="music/electronic music"/>
    <n v="103"/>
    <n v="69.67"/>
    <x v="7"/>
    <x v="13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x v="869"/>
    <b v="0"/>
    <n v="113"/>
    <b v="1"/>
    <s v="film &amp; video/documentary"/>
    <n v="110"/>
    <n v="68.239999999999995"/>
    <x v="5"/>
    <x v="8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x v="870"/>
    <x v="870"/>
    <b v="1"/>
    <n v="97"/>
    <b v="1"/>
    <s v="film &amp; video/documentary"/>
    <n v="103"/>
    <n v="79.400000000000006"/>
    <x v="5"/>
    <x v="8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x v="871"/>
    <b v="0"/>
    <n v="69"/>
    <b v="1"/>
    <s v="film &amp; video/shorts"/>
    <n v="102"/>
    <n v="111.38"/>
    <x v="5"/>
    <x v="27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x v="872"/>
    <b v="0"/>
    <n v="91"/>
    <b v="1"/>
    <s v="theater/plays"/>
    <n v="170"/>
    <n v="84.29"/>
    <x v="6"/>
    <x v="11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x v="873"/>
    <b v="0"/>
    <n v="65"/>
    <b v="1"/>
    <s v="film &amp; video/shorts"/>
    <n v="128"/>
    <n v="117.92"/>
    <x v="5"/>
    <x v="27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x v="874"/>
    <b v="0"/>
    <n v="81"/>
    <b v="0"/>
    <s v="film &amp; video/science fiction"/>
    <n v="10"/>
    <n v="94.51"/>
    <x v="5"/>
    <x v="21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x v="875"/>
    <b v="1"/>
    <n v="31"/>
    <b v="1"/>
    <s v="music/rock"/>
    <n v="102"/>
    <n v="246.29"/>
    <x v="7"/>
    <x v="15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x v="876"/>
    <b v="0"/>
    <n v="43"/>
    <b v="1"/>
    <s v="music/classical music"/>
    <n v="102"/>
    <n v="177.21"/>
    <x v="7"/>
    <x v="25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x v="877"/>
    <b v="1"/>
    <n v="117"/>
    <b v="1"/>
    <s v="theater/plays"/>
    <n v="109"/>
    <n v="65.099999999999994"/>
    <x v="6"/>
    <x v="11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x v="878"/>
    <b v="0"/>
    <n v="104"/>
    <b v="1"/>
    <s v="theater/spaces"/>
    <n v="109"/>
    <n v="73.03"/>
    <x v="6"/>
    <x v="9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x v="879"/>
    <b v="1"/>
    <n v="28"/>
    <b v="1"/>
    <s v="technology/space exploration"/>
    <n v="101"/>
    <n v="270.57"/>
    <x v="0"/>
    <x v="4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x v="880"/>
    <b v="0"/>
    <n v="264"/>
    <b v="1"/>
    <s v="publishing/nonfiction"/>
    <n v="126"/>
    <n v="28.63"/>
    <x v="1"/>
    <x v="17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x v="881"/>
    <b v="0"/>
    <n v="145"/>
    <b v="1"/>
    <s v="theater/spaces"/>
    <n v="302"/>
    <n v="52.1"/>
    <x v="6"/>
    <x v="9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x v="882"/>
    <b v="0"/>
    <n v="30"/>
    <b v="0"/>
    <s v="theater/plays"/>
    <n v="75"/>
    <n v="251.33"/>
    <x v="6"/>
    <x v="11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x v="883"/>
    <b v="0"/>
    <n v="147"/>
    <b v="0"/>
    <s v="film &amp; video/animation"/>
    <n v="50"/>
    <n v="51.22"/>
    <x v="5"/>
    <x v="23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x v="884"/>
    <b v="0"/>
    <n v="57"/>
    <b v="1"/>
    <s v="film &amp; video/shorts"/>
    <n v="108"/>
    <n v="132.05000000000001"/>
    <x v="5"/>
    <x v="27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x v="885"/>
    <b v="0"/>
    <n v="48"/>
    <b v="1"/>
    <s v="music/pop"/>
    <n v="100"/>
    <n v="156.77000000000001"/>
    <x v="7"/>
    <x v="22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x v="886"/>
    <b v="0"/>
    <n v="92"/>
    <b v="1"/>
    <s v="music/rock"/>
    <n v="100"/>
    <n v="81.739999999999995"/>
    <x v="7"/>
    <x v="15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x v="887"/>
    <b v="0"/>
    <n v="128"/>
    <b v="1"/>
    <s v="games/tabletop games"/>
    <n v="107"/>
    <n v="58.63"/>
    <x v="3"/>
    <x v="5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x v="888"/>
    <b v="0"/>
    <n v="15"/>
    <b v="0"/>
    <s v="theater/plays"/>
    <n v="20"/>
    <n v="500"/>
    <x v="6"/>
    <x v="11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x v="889"/>
    <b v="0"/>
    <n v="70"/>
    <b v="1"/>
    <s v="music/rock"/>
    <n v="107"/>
    <n v="107.07"/>
    <x v="7"/>
    <x v="15"/>
    <x v="889"/>
    <x v="889"/>
    <x v="4"/>
  </r>
  <r>
    <n v="2040"/>
    <s v="Programmable Capacitor"/>
    <s v="4.29 Billion+ Capacitor Combinations._x000a_No Coding Required."/>
    <n v="3000"/>
    <n v="7445.14"/>
    <x v="0"/>
    <s v="US"/>
    <s v="USD"/>
    <x v="890"/>
    <x v="890"/>
    <b v="1"/>
    <n v="271"/>
    <b v="1"/>
    <s v="technology/hardware"/>
    <n v="248"/>
    <n v="27.47"/>
    <x v="0"/>
    <x v="0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x v="891"/>
    <b v="1"/>
    <n v="103"/>
    <b v="0"/>
    <s v="photography/photobooks"/>
    <n v="59"/>
    <n v="72.17"/>
    <x v="2"/>
    <x v="3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x v="892"/>
    <b v="0"/>
    <n v="23"/>
    <b v="1"/>
    <s v="film &amp; video/shorts"/>
    <n v="148"/>
    <n v="322.39"/>
    <x v="5"/>
    <x v="27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x v="893"/>
    <b v="0"/>
    <n v="83"/>
    <b v="1"/>
    <s v="music/indie rock"/>
    <n v="124"/>
    <n v="89.3"/>
    <x v="7"/>
    <x v="12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x v="894"/>
    <b v="0"/>
    <n v="15"/>
    <b v="1"/>
    <s v="technology/hardware"/>
    <n v="148"/>
    <n v="493.13"/>
    <x v="0"/>
    <x v="0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x v="895"/>
    <b v="0"/>
    <n v="143"/>
    <b v="1"/>
    <s v="publishing/nonfiction"/>
    <n v="105"/>
    <n v="51.63"/>
    <x v="1"/>
    <x v="17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x v="896"/>
    <b v="1"/>
    <n v="75"/>
    <b v="1"/>
    <s v="theater/plays"/>
    <n v="105"/>
    <n v="98.2"/>
    <x v="6"/>
    <x v="11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x v="897"/>
    <b v="0"/>
    <n v="167"/>
    <b v="0"/>
    <s v="games/video games"/>
    <n v="29"/>
    <n v="43.98"/>
    <x v="3"/>
    <x v="18"/>
    <x v="897"/>
    <x v="897"/>
    <x v="4"/>
  </r>
  <r>
    <n v="2113"/>
    <s v="Summer Underground // Honeycomb LP"/>
    <s v="Help us fund our second full-length album Honeycomb!"/>
    <n v="7000"/>
    <n v="7340"/>
    <x v="0"/>
    <s v="US"/>
    <s v="USD"/>
    <x v="898"/>
    <x v="898"/>
    <b v="0"/>
    <n v="107"/>
    <b v="1"/>
    <s v="music/indie rock"/>
    <n v="105"/>
    <n v="68.599999999999994"/>
    <x v="7"/>
    <x v="12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x v="899"/>
    <b v="0"/>
    <n v="339"/>
    <b v="1"/>
    <s v="technology/hardware"/>
    <n v="978"/>
    <n v="21.64"/>
    <x v="0"/>
    <x v="0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x v="900"/>
    <b v="0"/>
    <n v="1019"/>
    <b v="1"/>
    <s v="technology/hardware"/>
    <n v="297"/>
    <n v="7.19"/>
    <x v="0"/>
    <x v="0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x v="901"/>
    <b v="0"/>
    <n v="112"/>
    <b v="1"/>
    <s v="music/rock"/>
    <n v="146"/>
    <n v="65.209999999999994"/>
    <x v="7"/>
    <x v="15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x v="902"/>
    <b v="1"/>
    <n v="143"/>
    <b v="1"/>
    <s v="theater/spaces"/>
    <n v="131"/>
    <n v="50.53"/>
    <x v="6"/>
    <x v="9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x v="903"/>
    <b v="0"/>
    <n v="57"/>
    <b v="1"/>
    <s v="theater/plays"/>
    <n v="144"/>
    <n v="126.67"/>
    <x v="6"/>
    <x v="11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x v="904"/>
    <b v="0"/>
    <n v="149"/>
    <b v="1"/>
    <s v="publishing/nonfiction"/>
    <n v="147"/>
    <n v="48.45"/>
    <x v="1"/>
    <x v="17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x v="905"/>
    <b v="0"/>
    <n v="75"/>
    <b v="1"/>
    <s v="music/rock"/>
    <n v="131"/>
    <n v="96.08"/>
    <x v="7"/>
    <x v="15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x v="906"/>
    <b v="1"/>
    <n v="46"/>
    <b v="1"/>
    <s v="photography/photobooks"/>
    <n v="103"/>
    <n v="156.16999999999999"/>
    <x v="2"/>
    <x v="3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x v="907"/>
    <b v="0"/>
    <n v="117"/>
    <b v="0"/>
    <s v="theater/spaces"/>
    <n v="60"/>
    <n v="61.31"/>
    <x v="6"/>
    <x v="9"/>
    <x v="907"/>
    <x v="907"/>
    <x v="4"/>
  </r>
  <r>
    <n v="3228"/>
    <s v="Hear Me Roar: A Season of Powerful Women"/>
    <s v="A Season of Powerful Women. A Season of Defiance."/>
    <n v="7000"/>
    <n v="7164"/>
    <x v="0"/>
    <s v="US"/>
    <s v="USD"/>
    <x v="908"/>
    <x v="908"/>
    <b v="1"/>
    <n v="37"/>
    <b v="1"/>
    <s v="theater/plays"/>
    <n v="102"/>
    <n v="193.62"/>
    <x v="6"/>
    <x v="11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x v="909"/>
    <b v="0"/>
    <n v="167"/>
    <b v="1"/>
    <s v="film &amp; video/documentary"/>
    <n v="110"/>
    <n v="42.87"/>
    <x v="5"/>
    <x v="8"/>
    <x v="909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0"/>
    <x v="910"/>
    <b v="0"/>
    <n v="108"/>
    <b v="1"/>
    <s v="theater/plays"/>
    <n v="119"/>
    <n v="66.11"/>
    <x v="6"/>
    <x v="11"/>
    <x v="910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1"/>
    <x v="911"/>
    <b v="0"/>
    <n v="44"/>
    <b v="1"/>
    <s v="music/rock"/>
    <n v="143"/>
    <n v="162.27000000000001"/>
    <x v="7"/>
    <x v="15"/>
    <x v="911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x v="912"/>
    <b v="1"/>
    <n v="151"/>
    <b v="1"/>
    <s v="theater/plays"/>
    <n v="101"/>
    <n v="46.77"/>
    <x v="6"/>
    <x v="11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x v="913"/>
    <b v="1"/>
    <n v="103"/>
    <b v="1"/>
    <s v="music/indie rock"/>
    <n v="109"/>
    <n v="68.48"/>
    <x v="7"/>
    <x v="12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x v="914"/>
    <b v="0"/>
    <n v="78"/>
    <b v="1"/>
    <s v="film &amp; video/shorts"/>
    <n v="141"/>
    <n v="90.38"/>
    <x v="5"/>
    <x v="27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x v="915"/>
    <b v="0"/>
    <n v="30"/>
    <b v="1"/>
    <s v="theater/spaces"/>
    <n v="101"/>
    <n v="234.67"/>
    <x v="6"/>
    <x v="9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x v="916"/>
    <b v="0"/>
    <n v="65"/>
    <b v="1"/>
    <s v="music/rock"/>
    <n v="102"/>
    <n v="107.98"/>
    <x v="7"/>
    <x v="15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x v="917"/>
    <b v="0"/>
    <n v="86"/>
    <b v="1"/>
    <s v="theater/plays"/>
    <n v="117"/>
    <n v="81.569999999999993"/>
    <x v="6"/>
    <x v="11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x v="918"/>
    <b v="0"/>
    <n v="193"/>
    <b v="1"/>
    <s v="technology/hardware"/>
    <n v="506"/>
    <n v="36.33"/>
    <x v="0"/>
    <x v="0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x v="919"/>
    <b v="0"/>
    <n v="55"/>
    <b v="1"/>
    <s v="publishing/nonfiction"/>
    <n v="100"/>
    <n v="127.33"/>
    <x v="1"/>
    <x v="17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x v="920"/>
    <b v="1"/>
    <n v="122"/>
    <b v="1"/>
    <s v="music/electronic music"/>
    <n v="100"/>
    <n v="57.38"/>
    <x v="7"/>
    <x v="13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x v="921"/>
    <b v="0"/>
    <n v="68"/>
    <b v="0"/>
    <s v="film &amp; video/animation"/>
    <n v="14"/>
    <n v="102.38"/>
    <x v="5"/>
    <x v="23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x v="922"/>
    <b v="0"/>
    <n v="45"/>
    <b v="0"/>
    <s v="technology/wearables"/>
    <n v="35"/>
    <n v="153.88999999999999"/>
    <x v="0"/>
    <x v="1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x v="923"/>
    <b v="0"/>
    <n v="56"/>
    <b v="1"/>
    <s v="film &amp; video/shorts"/>
    <n v="115"/>
    <n v="123.29"/>
    <x v="5"/>
    <x v="27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x v="924"/>
    <b v="0"/>
    <n v="123"/>
    <b v="1"/>
    <s v="music/electronic music"/>
    <n v="114"/>
    <n v="55.8"/>
    <x v="7"/>
    <x v="13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x v="925"/>
    <b v="0"/>
    <n v="109"/>
    <b v="1"/>
    <s v="music/rock"/>
    <n v="171"/>
    <n v="62.87"/>
    <x v="7"/>
    <x v="15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x v="926"/>
    <x v="926"/>
    <b v="0"/>
    <n v="159"/>
    <b v="1"/>
    <s v="music/electronic music"/>
    <n v="342"/>
    <n v="43.03"/>
    <x v="7"/>
    <x v="13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x v="927"/>
    <b v="0"/>
    <n v="19"/>
    <b v="0"/>
    <s v="theater/musical"/>
    <n v="12"/>
    <n v="356.84"/>
    <x v="6"/>
    <x v="19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x v="928"/>
    <b v="1"/>
    <n v="140"/>
    <b v="0"/>
    <s v="photography/photobooks"/>
    <n v="68"/>
    <n v="48.25"/>
    <x v="2"/>
    <x v="3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x v="929"/>
    <b v="0"/>
    <n v="112"/>
    <b v="1"/>
    <s v="music/rock"/>
    <n v="135"/>
    <n v="60.18"/>
    <x v="7"/>
    <x v="15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x v="930"/>
    <b v="1"/>
    <n v="62"/>
    <b v="1"/>
    <s v="film &amp; video/documentary"/>
    <n v="134"/>
    <n v="108.15"/>
    <x v="5"/>
    <x v="8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x v="931"/>
    <b v="0"/>
    <n v="42"/>
    <b v="1"/>
    <s v="music/pop"/>
    <n v="112"/>
    <n v="159.52000000000001"/>
    <x v="7"/>
    <x v="22"/>
    <x v="931"/>
    <x v="931"/>
    <x v="1"/>
  </r>
  <r>
    <n v="442"/>
    <s v="The Paranormal Idiot"/>
    <s v="Doomsday is here"/>
    <n v="17000"/>
    <n v="6691"/>
    <x v="2"/>
    <s v="US"/>
    <s v="USD"/>
    <x v="932"/>
    <x v="932"/>
    <b v="0"/>
    <n v="17"/>
    <b v="0"/>
    <s v="film &amp; video/animation"/>
    <n v="39"/>
    <n v="393.59"/>
    <x v="5"/>
    <x v="23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x v="933"/>
    <b v="0"/>
    <n v="67"/>
    <b v="0"/>
    <s v="theater/spaces"/>
    <n v="67"/>
    <n v="99.76"/>
    <x v="6"/>
    <x v="9"/>
    <x v="933"/>
    <x v="933"/>
    <x v="4"/>
  </r>
  <r>
    <n v="2301"/>
    <s v="Time Crash"/>
    <s v="We are America's first trock band, and we're ready to bring you our first album!"/>
    <n v="5000"/>
    <n v="6680.22"/>
    <x v="0"/>
    <s v="US"/>
    <s v="USD"/>
    <x v="934"/>
    <x v="934"/>
    <b v="1"/>
    <n v="211"/>
    <b v="1"/>
    <s v="music/indie rock"/>
    <n v="134"/>
    <n v="31.66"/>
    <x v="7"/>
    <x v="12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x v="935"/>
    <b v="0"/>
    <n v="96"/>
    <b v="0"/>
    <s v="technology/wearables"/>
    <n v="13"/>
    <n v="69.41"/>
    <x v="0"/>
    <x v="1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x v="936"/>
    <b v="0"/>
    <n v="71"/>
    <b v="1"/>
    <s v="theater/musical"/>
    <n v="111"/>
    <n v="93.77"/>
    <x v="6"/>
    <x v="19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x v="937"/>
    <b v="1"/>
    <n v="58"/>
    <b v="1"/>
    <s v="film &amp; video/documentary"/>
    <n v="123"/>
    <n v="114.59"/>
    <x v="5"/>
    <x v="8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x v="938"/>
    <b v="0"/>
    <n v="108"/>
    <b v="1"/>
    <s v="photography/photobooks"/>
    <n v="102"/>
    <n v="61.53"/>
    <x v="2"/>
    <x v="3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x v="939"/>
    <b v="0"/>
    <n v="114"/>
    <b v="0"/>
    <s v="theater/spaces"/>
    <n v="25"/>
    <n v="58.18"/>
    <x v="6"/>
    <x v="9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x v="940"/>
    <b v="1"/>
    <n v="79"/>
    <b v="1"/>
    <s v="film &amp; video/documentary"/>
    <n v="121"/>
    <n v="83.95"/>
    <x v="5"/>
    <x v="8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x v="941"/>
    <b v="0"/>
    <n v="63"/>
    <b v="1"/>
    <s v="theater/plays"/>
    <n v="114"/>
    <n v="105.21"/>
    <x v="6"/>
    <x v="11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x v="942"/>
    <b v="0"/>
    <n v="41"/>
    <b v="0"/>
    <s v="technology/wearables"/>
    <n v="13"/>
    <n v="161.22"/>
    <x v="0"/>
    <x v="1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x v="943"/>
    <b v="0"/>
    <n v="134"/>
    <b v="1"/>
    <s v="music/classical music"/>
    <n v="120"/>
    <n v="49.19"/>
    <x v="7"/>
    <x v="25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x v="944"/>
    <b v="0"/>
    <n v="101"/>
    <b v="0"/>
    <s v="technology/wearables"/>
    <n v="13"/>
    <n v="65"/>
    <x v="0"/>
    <x v="1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x v="945"/>
    <b v="0"/>
    <n v="150"/>
    <b v="1"/>
    <s v="music/classical music"/>
    <n v="101"/>
    <n v="43.7"/>
    <x v="7"/>
    <x v="25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x v="946"/>
    <b v="0"/>
    <n v="170"/>
    <b v="0"/>
    <s v="film &amp; video/animation"/>
    <n v="12"/>
    <n v="38.479999999999997"/>
    <x v="5"/>
    <x v="23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x v="947"/>
    <b v="0"/>
    <n v="69"/>
    <b v="1"/>
    <s v="theater/spaces"/>
    <n v="109"/>
    <n v="94.64"/>
    <x v="6"/>
    <x v="9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x v="948"/>
    <b v="0"/>
    <n v="70"/>
    <b v="1"/>
    <s v="photography/photobooks"/>
    <n v="118"/>
    <n v="93.07"/>
    <x v="2"/>
    <x v="3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x v="949"/>
    <b v="0"/>
    <n v="73"/>
    <b v="0"/>
    <s v="technology/wearables"/>
    <n v="43"/>
    <n v="89.19"/>
    <x v="0"/>
    <x v="1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x v="950"/>
    <b v="0"/>
    <n v="183"/>
    <b v="1"/>
    <s v="music/indie rock"/>
    <n v="102"/>
    <n v="35.549999999999997"/>
    <x v="7"/>
    <x v="12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x v="951"/>
    <b v="0"/>
    <n v="31"/>
    <b v="1"/>
    <s v="theater/plays"/>
    <n v="100"/>
    <n v="209.84"/>
    <x v="6"/>
    <x v="11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x v="952"/>
    <b v="0"/>
    <n v="166"/>
    <b v="1"/>
    <s v="music/electronic music"/>
    <n v="130"/>
    <n v="39.159999999999997"/>
    <x v="7"/>
    <x v="13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x v="953"/>
    <b v="0"/>
    <n v="48"/>
    <b v="1"/>
    <s v="music/classical music"/>
    <n v="100"/>
    <n v="135.41999999999999"/>
    <x v="7"/>
    <x v="25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x v="954"/>
    <b v="1"/>
    <n v="89"/>
    <b v="1"/>
    <s v="film &amp; video/documentary"/>
    <n v="108"/>
    <n v="72.87"/>
    <x v="5"/>
    <x v="8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x v="955"/>
    <b v="0"/>
    <n v="73"/>
    <b v="1"/>
    <s v="music/rock"/>
    <n v="107"/>
    <n v="88.19"/>
    <x v="7"/>
    <x v="15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x v="956"/>
    <b v="1"/>
    <n v="107"/>
    <b v="1"/>
    <s v="music/indie rock"/>
    <n v="107"/>
    <n v="59.82"/>
    <x v="7"/>
    <x v="12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x v="957"/>
    <b v="0"/>
    <n v="17"/>
    <b v="1"/>
    <s v="film &amp; video/shorts"/>
    <n v="106"/>
    <n v="375.76"/>
    <x v="5"/>
    <x v="27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x v="958"/>
    <b v="0"/>
    <n v="100"/>
    <b v="1"/>
    <s v="technology/space exploration"/>
    <n v="128"/>
    <n v="63.87"/>
    <x v="0"/>
    <x v="4"/>
    <x v="958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x v="958"/>
    <x v="959"/>
    <b v="0"/>
    <n v="147"/>
    <b v="0"/>
    <s v="games/video games"/>
    <n v="14"/>
    <n v="43.42"/>
    <x v="3"/>
    <x v="18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x v="960"/>
    <b v="0"/>
    <n v="59"/>
    <b v="0"/>
    <s v="publishing/art books"/>
    <n v="21"/>
    <n v="108.05"/>
    <x v="1"/>
    <x v="32"/>
    <x v="960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x v="960"/>
    <x v="961"/>
    <b v="0"/>
    <n v="59"/>
    <b v="1"/>
    <s v="music/rock"/>
    <n v="106"/>
    <n v="108.02"/>
    <x v="7"/>
    <x v="15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x v="962"/>
    <b v="0"/>
    <n v="46"/>
    <b v="1"/>
    <s v="photography/photobooks"/>
    <n v="106"/>
    <n v="138.26"/>
    <x v="2"/>
    <x v="3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x v="963"/>
    <b v="0"/>
    <n v="91"/>
    <b v="1"/>
    <s v="theater/plays"/>
    <n v="106"/>
    <n v="69.89"/>
    <x v="6"/>
    <x v="11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x v="964"/>
    <b v="0"/>
    <n v="71"/>
    <b v="1"/>
    <s v="film &amp; video/documentary"/>
    <n v="126"/>
    <n v="88.85"/>
    <x v="5"/>
    <x v="8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x v="965"/>
    <b v="0"/>
    <n v="60"/>
    <b v="0"/>
    <s v="theater/plays"/>
    <n v="42"/>
    <n v="105.03"/>
    <x v="6"/>
    <x v="11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x v="966"/>
    <b v="0"/>
    <n v="71"/>
    <b v="1"/>
    <s v="music/rock"/>
    <n v="126"/>
    <n v="88.75"/>
    <x v="7"/>
    <x v="15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x v="967"/>
    <b v="0"/>
    <n v="71"/>
    <b v="1"/>
    <s v="publishing/nonfiction"/>
    <n v="126"/>
    <n v="88.73"/>
    <x v="1"/>
    <x v="17"/>
    <x v="967"/>
    <x v="966"/>
    <x v="6"/>
  </r>
  <r>
    <n v="2807"/>
    <s v="The Commission Theatre Co."/>
    <s v="Bringing Shakespeare back to the Playwrights"/>
    <n v="5000"/>
    <n v="6300"/>
    <x v="0"/>
    <s v="US"/>
    <s v="USD"/>
    <x v="967"/>
    <x v="968"/>
    <b v="0"/>
    <n v="93"/>
    <b v="1"/>
    <s v="theater/plays"/>
    <n v="126"/>
    <n v="67.739999999999995"/>
    <x v="6"/>
    <x v="11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x v="969"/>
    <b v="0"/>
    <n v="90"/>
    <b v="0"/>
    <s v="theater/spaces"/>
    <n v="39"/>
    <n v="69.53"/>
    <x v="6"/>
    <x v="9"/>
    <x v="969"/>
    <x v="968"/>
    <x v="1"/>
  </r>
  <r>
    <n v="2529"/>
    <s v="UrbanArias is DC's Contemporary Opera Company"/>
    <s v="Opera. Short. New."/>
    <n v="6000"/>
    <n v="6257"/>
    <x v="0"/>
    <s v="US"/>
    <s v="USD"/>
    <x v="969"/>
    <x v="970"/>
    <b v="0"/>
    <n v="76"/>
    <b v="1"/>
    <s v="music/classical music"/>
    <n v="104"/>
    <n v="82.33"/>
    <x v="7"/>
    <x v="25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x v="971"/>
    <b v="1"/>
    <n v="113"/>
    <b v="1"/>
    <s v="film &amp; video/documentary"/>
    <n v="156"/>
    <n v="55.22"/>
    <x v="5"/>
    <x v="8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x v="972"/>
    <b v="0"/>
    <n v="37"/>
    <b v="1"/>
    <s v="music/pop"/>
    <n v="125"/>
    <n v="168.51"/>
    <x v="7"/>
    <x v="22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x v="973"/>
    <b v="0"/>
    <n v="82"/>
    <b v="1"/>
    <s v="music/rock"/>
    <n v="104"/>
    <n v="75.849999999999994"/>
    <x v="7"/>
    <x v="15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x v="974"/>
    <b v="0"/>
    <n v="87"/>
    <b v="1"/>
    <s v="publishing/nonfiction"/>
    <n v="183"/>
    <n v="71.44"/>
    <x v="1"/>
    <x v="17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x v="975"/>
    <b v="0"/>
    <n v="76"/>
    <b v="1"/>
    <s v="theater/plays"/>
    <n v="104"/>
    <n v="81.78"/>
    <x v="6"/>
    <x v="11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x v="976"/>
    <b v="1"/>
    <n v="28"/>
    <b v="1"/>
    <s v="photography/photobooks"/>
    <n v="207"/>
    <n v="221.79"/>
    <x v="2"/>
    <x v="3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x v="977"/>
    <b v="1"/>
    <n v="104"/>
    <b v="1"/>
    <s v="theater/plays"/>
    <n v="106"/>
    <n v="59.7"/>
    <x v="6"/>
    <x v="11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x v="978"/>
    <b v="0"/>
    <n v="133"/>
    <b v="1"/>
    <s v="music/metal"/>
    <n v="155"/>
    <n v="46.67"/>
    <x v="7"/>
    <x v="20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x v="979"/>
    <b v="0"/>
    <n v="77"/>
    <b v="1"/>
    <s v="music/indie rock"/>
    <n v="124"/>
    <n v="80.27"/>
    <x v="7"/>
    <x v="12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x v="980"/>
    <b v="0"/>
    <n v="45"/>
    <b v="1"/>
    <s v="theater/plays"/>
    <n v="106"/>
    <n v="136.78"/>
    <x v="6"/>
    <x v="11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x v="981"/>
    <b v="0"/>
    <n v="111"/>
    <b v="1"/>
    <s v="photography/photobooks"/>
    <n v="102"/>
    <n v="55.37"/>
    <x v="2"/>
    <x v="3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x v="982"/>
    <b v="0"/>
    <n v="94"/>
    <b v="0"/>
    <s v="theater/plays"/>
    <n v="26"/>
    <n v="65.34"/>
    <x v="6"/>
    <x v="11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x v="983"/>
    <b v="0"/>
    <n v="135"/>
    <b v="0"/>
    <s v="technology/wearables"/>
    <n v="15"/>
    <n v="45.41"/>
    <x v="0"/>
    <x v="1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x v="984"/>
    <b v="0"/>
    <n v="108"/>
    <b v="1"/>
    <s v="publishing/nonfiction"/>
    <n v="122"/>
    <n v="56.67"/>
    <x v="1"/>
    <x v="17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x v="985"/>
    <b v="0"/>
    <n v="21"/>
    <b v="0"/>
    <s v="technology/wearables"/>
    <n v="27"/>
    <n v="291.33"/>
    <x v="0"/>
    <x v="1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x v="986"/>
    <b v="0"/>
    <n v="37"/>
    <b v="1"/>
    <s v="music/classical music"/>
    <n v="102"/>
    <n v="165.16"/>
    <x v="7"/>
    <x v="25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x v="987"/>
    <b v="1"/>
    <n v="74"/>
    <b v="1"/>
    <s v="music/rock"/>
    <n v="102"/>
    <n v="82.54"/>
    <x v="7"/>
    <x v="15"/>
    <x v="987"/>
    <x v="986"/>
    <x v="6"/>
  </r>
  <r>
    <n v="833"/>
    <s v="Ragman Rolls"/>
    <s v="This is an American rock album."/>
    <n v="6000"/>
    <n v="6100"/>
    <x v="0"/>
    <s v="US"/>
    <s v="USD"/>
    <x v="987"/>
    <x v="988"/>
    <b v="0"/>
    <n v="41"/>
    <b v="1"/>
    <s v="music/rock"/>
    <n v="102"/>
    <n v="148.78"/>
    <x v="7"/>
    <x v="15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x v="989"/>
    <b v="0"/>
    <n v="78"/>
    <b v="1"/>
    <s v="theater/plays"/>
    <n v="102"/>
    <n v="78.209999999999994"/>
    <x v="6"/>
    <x v="11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x v="990"/>
    <b v="0"/>
    <n v="38"/>
    <b v="1"/>
    <s v="film &amp; video/documentary"/>
    <n v="101"/>
    <n v="160.16"/>
    <x v="5"/>
    <x v="8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x v="991"/>
    <b v="0"/>
    <n v="75"/>
    <b v="1"/>
    <s v="music/rock"/>
    <n v="101"/>
    <n v="81.069999999999993"/>
    <x v="7"/>
    <x v="15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x v="992"/>
    <b v="0"/>
    <n v="47"/>
    <b v="1"/>
    <s v="theater/plays"/>
    <n v="122"/>
    <n v="129.36000000000001"/>
    <x v="6"/>
    <x v="11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x v="993"/>
    <b v="0"/>
    <n v="55"/>
    <b v="1"/>
    <s v="music/indie rock"/>
    <n v="101"/>
    <n v="110.49"/>
    <x v="7"/>
    <x v="12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x v="994"/>
    <b v="1"/>
    <n v="109"/>
    <b v="1"/>
    <s v="music/rock"/>
    <n v="202"/>
    <n v="55.7"/>
    <x v="7"/>
    <x v="15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x v="995"/>
    <b v="0"/>
    <n v="52"/>
    <b v="0"/>
    <s v="food/food trucks"/>
    <n v="26"/>
    <n v="116.56"/>
    <x v="4"/>
    <x v="29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x v="996"/>
    <b v="0"/>
    <n v="37"/>
    <b v="1"/>
    <s v="music/rock"/>
    <n v="121"/>
    <n v="163.78"/>
    <x v="7"/>
    <x v="15"/>
    <x v="996"/>
    <x v="995"/>
    <x v="3"/>
  </r>
  <r>
    <n v="14"/>
    <s v="3010 | Sci-fi Series"/>
    <s v="A highly charged post apocalyptic sci fi series that pulls no punches!"/>
    <n v="6000"/>
    <n v="6056"/>
    <x v="0"/>
    <s v="AU"/>
    <s v="AUD"/>
    <x v="996"/>
    <x v="997"/>
    <b v="0"/>
    <n v="41"/>
    <b v="1"/>
    <s v="film &amp; video/television"/>
    <n v="101"/>
    <n v="147.71"/>
    <x v="5"/>
    <x v="16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x v="998"/>
    <b v="1"/>
    <n v="163"/>
    <b v="1"/>
    <s v="music/indie rock"/>
    <n v="121"/>
    <n v="37.130000000000003"/>
    <x v="7"/>
    <x v="12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x v="999"/>
    <b v="1"/>
    <n v="113"/>
    <b v="1"/>
    <s v="music/indie rock"/>
    <n v="101"/>
    <n v="53.47"/>
    <x v="7"/>
    <x v="12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x v="1000"/>
    <b v="0"/>
    <n v="44"/>
    <b v="1"/>
    <s v="music/rock"/>
    <n v="101"/>
    <n v="137.31"/>
    <x v="7"/>
    <x v="15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x v="1001"/>
    <b v="0"/>
    <n v="149"/>
    <b v="1"/>
    <s v="music/rock"/>
    <n v="109"/>
    <n v="40.549999999999997"/>
    <x v="7"/>
    <x v="15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x v="1002"/>
    <b v="0"/>
    <n v="88"/>
    <b v="1"/>
    <s v="games/tabletop games"/>
    <n v="503"/>
    <n v="68.63"/>
    <x v="3"/>
    <x v="5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x v="1003"/>
    <b v="0"/>
    <n v="84"/>
    <b v="1"/>
    <s v="theater/plays"/>
    <n v="121"/>
    <n v="71.790000000000006"/>
    <x v="6"/>
    <x v="11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x v="1004"/>
    <b v="0"/>
    <n v="103"/>
    <b v="1"/>
    <s v="photography/photobooks"/>
    <n v="126"/>
    <n v="58.53"/>
    <x v="2"/>
    <x v="3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x v="1005"/>
    <b v="0"/>
    <n v="28"/>
    <b v="1"/>
    <s v="theater/musical"/>
    <n v="100"/>
    <n v="215.25"/>
    <x v="6"/>
    <x v="19"/>
    <x v="1005"/>
    <x v="100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4"/>
    <x v="1006"/>
    <b v="0"/>
    <n v="67"/>
    <b v="1"/>
    <s v="photography/photobooks"/>
    <n v="100"/>
    <n v="89.93"/>
    <x v="2"/>
    <x v="3"/>
    <x v="1006"/>
    <x v="1004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5"/>
    <x v="1007"/>
    <b v="0"/>
    <n v="75"/>
    <b v="1"/>
    <s v="film &amp; video/television"/>
    <n v="121"/>
    <n v="80.33"/>
    <x v="5"/>
    <x v="16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x v="1008"/>
    <b v="0"/>
    <n v="32"/>
    <b v="1"/>
    <s v="music/indie rock"/>
    <n v="100"/>
    <n v="188.13"/>
    <x v="7"/>
    <x v="12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x v="1009"/>
    <b v="0"/>
    <n v="177"/>
    <b v="1"/>
    <s v="music/metal"/>
    <n v="120"/>
    <n v="34.01"/>
    <x v="7"/>
    <x v="20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x v="1010"/>
    <b v="0"/>
    <n v="7"/>
    <b v="0"/>
    <s v="technology/wearables"/>
    <n v="1"/>
    <n v="859.86"/>
    <x v="0"/>
    <x v="1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x v="1011"/>
    <b v="1"/>
    <n v="47"/>
    <b v="1"/>
    <s v="theater/plays"/>
    <n v="100"/>
    <n v="127.81"/>
    <x v="6"/>
    <x v="11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x v="1012"/>
    <b v="1"/>
    <n v="128"/>
    <b v="1"/>
    <s v="film &amp; video/documentary"/>
    <n v="120"/>
    <n v="46.88"/>
    <x v="5"/>
    <x v="8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x v="1013"/>
    <b v="0"/>
    <n v="64"/>
    <b v="1"/>
    <s v="theater/plays"/>
    <n v="100"/>
    <n v="93.76"/>
    <x v="6"/>
    <x v="11"/>
    <x v="1013"/>
    <x v="1011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2"/>
    <x v="1014"/>
    <b v="0"/>
    <n v="10"/>
    <b v="1"/>
    <s v="music/indie rock"/>
    <n v="100"/>
    <n v="600"/>
    <x v="7"/>
    <x v="12"/>
    <x v="1014"/>
    <x v="101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3"/>
    <x v="1015"/>
    <b v="0"/>
    <n v="94"/>
    <b v="1"/>
    <s v="theater/plays"/>
    <n v="100"/>
    <n v="63.83"/>
    <x v="6"/>
    <x v="11"/>
    <x v="1015"/>
    <x v="1013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4"/>
    <x v="1016"/>
    <b v="0"/>
    <n v="83"/>
    <b v="1"/>
    <s v="theater/plays"/>
    <n v="100"/>
    <n v="72.290000000000006"/>
    <x v="6"/>
    <x v="11"/>
    <x v="1016"/>
    <x v="1014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5"/>
    <x v="1017"/>
    <b v="0"/>
    <n v="61"/>
    <b v="1"/>
    <s v="film &amp; video/television"/>
    <n v="120"/>
    <n v="98.36"/>
    <x v="5"/>
    <x v="16"/>
    <x v="1017"/>
    <x v="1015"/>
    <x v="1"/>
  </r>
  <r>
    <n v="262"/>
    <s v="The Last Cosmonaut"/>
    <s v="He can never die. He will live forever. He is the last cosmonaut, and this is his story."/>
    <n v="2500"/>
    <n v="6000"/>
    <x v="0"/>
    <s v="US"/>
    <s v="USD"/>
    <x v="1016"/>
    <x v="1018"/>
    <b v="1"/>
    <n v="145"/>
    <b v="1"/>
    <s v="film &amp; video/documentary"/>
    <n v="240"/>
    <n v="41.38"/>
    <x v="5"/>
    <x v="8"/>
    <x v="1018"/>
    <x v="101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x v="1019"/>
    <b v="0"/>
    <n v="26"/>
    <b v="1"/>
    <s v="publishing/nonfiction"/>
    <n v="102"/>
    <n v="230.19"/>
    <x v="1"/>
    <x v="17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x v="1020"/>
    <b v="0"/>
    <n v="61"/>
    <b v="1"/>
    <s v="theater/plays"/>
    <n v="119"/>
    <n v="97.38"/>
    <x v="6"/>
    <x v="11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x v="1021"/>
    <b v="0"/>
    <n v="49"/>
    <b v="1"/>
    <s v="technology/hardware"/>
    <n v="148"/>
    <n v="120.86"/>
    <x v="0"/>
    <x v="0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x v="1022"/>
    <b v="1"/>
    <n v="91"/>
    <b v="1"/>
    <s v="film &amp; video/documentary"/>
    <n v="118"/>
    <n v="64.95"/>
    <x v="5"/>
    <x v="8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x v="1023"/>
    <b v="0"/>
    <n v="180"/>
    <b v="1"/>
    <s v="games/tabletop games"/>
    <n v="169"/>
    <n v="32.82"/>
    <x v="3"/>
    <x v="5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x v="1024"/>
    <b v="1"/>
    <n v="62"/>
    <b v="1"/>
    <s v="film &amp; video/documentary"/>
    <n v="148"/>
    <n v="95.23"/>
    <x v="5"/>
    <x v="8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x v="1025"/>
    <b v="0"/>
    <n v="140"/>
    <b v="0"/>
    <s v="photography/photobooks"/>
    <n v="49"/>
    <n v="42.16"/>
    <x v="2"/>
    <x v="3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x v="1026"/>
    <b v="0"/>
    <n v="70"/>
    <b v="0"/>
    <s v="technology/space exploration"/>
    <n v="12"/>
    <n v="83.94"/>
    <x v="0"/>
    <x v="4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x v="1027"/>
    <b v="0"/>
    <n v="85"/>
    <b v="0"/>
    <s v="food/food trucks"/>
    <n v="12"/>
    <n v="69.12"/>
    <x v="4"/>
    <x v="29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x v="1026"/>
    <x v="1028"/>
    <b v="0"/>
    <n v="96"/>
    <b v="1"/>
    <s v="music/electronic music"/>
    <n v="108"/>
    <n v="61.03"/>
    <x v="7"/>
    <x v="13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x v="1029"/>
    <b v="0"/>
    <n v="45"/>
    <b v="0"/>
    <s v="theater/spaces"/>
    <n v="23"/>
    <n v="130.09"/>
    <x v="6"/>
    <x v="9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x v="1030"/>
    <b v="0"/>
    <n v="104"/>
    <b v="1"/>
    <s v="theater/plays"/>
    <n v="106"/>
    <n v="56.2"/>
    <x v="6"/>
    <x v="11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x v="1031"/>
    <b v="0"/>
    <n v="130"/>
    <b v="1"/>
    <s v="theater/plays"/>
    <n v="117"/>
    <n v="44.86"/>
    <x v="6"/>
    <x v="11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x v="1032"/>
    <b v="0"/>
    <n v="96"/>
    <b v="1"/>
    <s v="music/rock"/>
    <n v="117"/>
    <n v="60.74"/>
    <x v="7"/>
    <x v="15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x v="1033"/>
    <b v="1"/>
    <n v="159"/>
    <b v="1"/>
    <s v="music/metal"/>
    <n v="194"/>
    <n v="36.630000000000003"/>
    <x v="7"/>
    <x v="20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x v="1034"/>
    <b v="0"/>
    <n v="79"/>
    <b v="1"/>
    <s v="theater/plays"/>
    <n v="116"/>
    <n v="73.58"/>
    <x v="6"/>
    <x v="11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x v="1035"/>
    <b v="0"/>
    <n v="14"/>
    <b v="1"/>
    <s v="photography/photobooks"/>
    <n v="116"/>
    <n v="414.29"/>
    <x v="2"/>
    <x v="3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x v="1036"/>
    <b v="1"/>
    <n v="88"/>
    <b v="1"/>
    <s v="theater/plays"/>
    <n v="105"/>
    <n v="65.58"/>
    <x v="6"/>
    <x v="11"/>
    <x v="1036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x v="1037"/>
    <b v="0"/>
    <n v="45"/>
    <b v="0"/>
    <s v="technology/wearables"/>
    <n v="12"/>
    <n v="127.93"/>
    <x v="0"/>
    <x v="1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x v="1038"/>
    <b v="0"/>
    <n v="16"/>
    <b v="1"/>
    <s v="theater/plays"/>
    <n v="191"/>
    <n v="358.69"/>
    <x v="6"/>
    <x v="11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x v="1039"/>
    <b v="0"/>
    <n v="90"/>
    <b v="1"/>
    <s v="music/rock"/>
    <n v="114"/>
    <n v="63.48"/>
    <x v="7"/>
    <x v="15"/>
    <x v="1039"/>
    <x v="1037"/>
    <x v="4"/>
  </r>
  <r>
    <n v="3158"/>
    <s v="Nursery Crimes"/>
    <s v="A 40s crime-noir play using nursery rhyme characters."/>
    <n v="5000"/>
    <n v="5700"/>
    <x v="0"/>
    <s v="US"/>
    <s v="USD"/>
    <x v="1038"/>
    <x v="1040"/>
    <b v="1"/>
    <n v="69"/>
    <b v="1"/>
    <s v="theater/plays"/>
    <n v="114"/>
    <n v="82.61"/>
    <x v="6"/>
    <x v="11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x v="1041"/>
    <b v="0"/>
    <n v="71"/>
    <b v="1"/>
    <s v="theater/plays"/>
    <n v="114"/>
    <n v="80.23"/>
    <x v="6"/>
    <x v="11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x v="1042"/>
    <b v="0"/>
    <n v="30"/>
    <b v="0"/>
    <s v="music/jazz"/>
    <n v="21"/>
    <n v="189.33"/>
    <x v="7"/>
    <x v="33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x v="1043"/>
    <b v="0"/>
    <n v="68"/>
    <b v="1"/>
    <s v="theater/plays"/>
    <n v="113"/>
    <n v="83.43"/>
    <x v="6"/>
    <x v="11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x v="1044"/>
    <b v="0"/>
    <n v="53"/>
    <b v="1"/>
    <s v="theater/plays"/>
    <n v="113"/>
    <n v="107"/>
    <x v="6"/>
    <x v="11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x v="1045"/>
    <b v="0"/>
    <n v="139"/>
    <b v="1"/>
    <s v="publishing/nonfiction"/>
    <n v="378"/>
    <n v="40.76"/>
    <x v="1"/>
    <x v="17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x v="1046"/>
    <b v="0"/>
    <n v="83"/>
    <b v="1"/>
    <s v="theater/plays"/>
    <n v="113"/>
    <n v="68.25"/>
    <x v="6"/>
    <x v="11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x v="1047"/>
    <b v="0"/>
    <n v="49"/>
    <b v="1"/>
    <s v="film &amp; video/documentary"/>
    <n v="142"/>
    <n v="115.51"/>
    <x v="5"/>
    <x v="8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x v="1048"/>
    <b v="0"/>
    <n v="120"/>
    <b v="1"/>
    <s v="photography/photobooks"/>
    <n v="103"/>
    <n v="47.13"/>
    <x v="2"/>
    <x v="3"/>
    <x v="1048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x v="1047"/>
    <x v="1049"/>
    <b v="0"/>
    <n v="39"/>
    <b v="1"/>
    <s v="film &amp; video/shorts"/>
    <n v="113"/>
    <n v="144.91"/>
    <x v="5"/>
    <x v="27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x v="1048"/>
    <x v="1050"/>
    <b v="0"/>
    <n v="83"/>
    <b v="1"/>
    <s v="music/rock"/>
    <n v="103"/>
    <n v="68.010000000000005"/>
    <x v="7"/>
    <x v="15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x v="1051"/>
    <b v="0"/>
    <n v="72"/>
    <b v="1"/>
    <s v="theater/plays"/>
    <n v="113"/>
    <n v="78.260000000000005"/>
    <x v="6"/>
    <x v="11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x v="1052"/>
    <b v="1"/>
    <n v="51"/>
    <b v="1"/>
    <s v="film &amp; video/documentary"/>
    <n v="113"/>
    <n v="110.47"/>
    <x v="5"/>
    <x v="8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x v="1053"/>
    <b v="0"/>
    <n v="85"/>
    <b v="1"/>
    <s v="theater/plays"/>
    <n v="102"/>
    <n v="66.150000000000006"/>
    <x v="6"/>
    <x v="11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x v="1054"/>
    <b v="0"/>
    <n v="59"/>
    <b v="0"/>
    <s v="technology/space exploration"/>
    <n v="19"/>
    <n v="95.28"/>
    <x v="0"/>
    <x v="4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x v="1055"/>
    <b v="0"/>
    <n v="80"/>
    <b v="1"/>
    <s v="music/indie rock"/>
    <n v="107"/>
    <n v="70.209999999999994"/>
    <x v="7"/>
    <x v="12"/>
    <x v="1055"/>
    <x v="1053"/>
    <x v="3"/>
  </r>
  <r>
    <n v="3285"/>
    <s v="By Morning"/>
    <s v="A new play by Matthew Gasda"/>
    <n v="4999"/>
    <n v="5604"/>
    <x v="0"/>
    <s v="US"/>
    <s v="USD"/>
    <x v="1054"/>
    <x v="1056"/>
    <b v="0"/>
    <n v="81"/>
    <b v="1"/>
    <s v="theater/plays"/>
    <n v="112"/>
    <n v="69.19"/>
    <x v="6"/>
    <x v="11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x v="1057"/>
    <b v="1"/>
    <n v="89"/>
    <b v="1"/>
    <s v="theater/plays"/>
    <n v="102"/>
    <n v="62.92"/>
    <x v="6"/>
    <x v="11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x v="1058"/>
    <b v="0"/>
    <n v="51"/>
    <b v="1"/>
    <s v="film &amp; video/television"/>
    <n v="160"/>
    <n v="109.78"/>
    <x v="5"/>
    <x v="16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x v="1059"/>
    <b v="0"/>
    <n v="105"/>
    <b v="1"/>
    <s v="publishing/nonfiction"/>
    <n v="112"/>
    <n v="53.19"/>
    <x v="1"/>
    <x v="17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x v="1060"/>
    <b v="0"/>
    <n v="49"/>
    <b v="1"/>
    <s v="music/rock"/>
    <n v="101"/>
    <n v="113.88"/>
    <x v="7"/>
    <x v="15"/>
    <x v="1060"/>
    <x v="1058"/>
    <x v="3"/>
  </r>
  <r>
    <n v="645"/>
    <s v="Carbon Fiber Collar Stays"/>
    <s v="Ever wanted to own something made out of carbon fiber? Now you can!"/>
    <n v="2000"/>
    <n v="5574"/>
    <x v="0"/>
    <s v="US"/>
    <s v="USD"/>
    <x v="1059"/>
    <x v="1061"/>
    <b v="0"/>
    <n v="237"/>
    <b v="1"/>
    <s v="technology/wearables"/>
    <n v="279"/>
    <n v="23.52"/>
    <x v="0"/>
    <x v="1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x v="1062"/>
    <b v="1"/>
    <n v="111"/>
    <b v="1"/>
    <s v="film &amp; video/documentary"/>
    <n v="111"/>
    <n v="50.18"/>
    <x v="5"/>
    <x v="8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x v="1063"/>
    <b v="0"/>
    <n v="33"/>
    <b v="0"/>
    <s v="food/food trucks"/>
    <n v="25"/>
    <n v="168.39"/>
    <x v="4"/>
    <x v="29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x v="1064"/>
    <b v="1"/>
    <n v="58"/>
    <b v="1"/>
    <s v="film &amp; video/documentary"/>
    <n v="111"/>
    <n v="95.78"/>
    <x v="5"/>
    <x v="8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x v="1065"/>
    <b v="0"/>
    <n v="10"/>
    <b v="1"/>
    <s v="music/pop"/>
    <n v="111"/>
    <n v="554"/>
    <x v="7"/>
    <x v="22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x v="1066"/>
    <b v="0"/>
    <n v="87"/>
    <b v="1"/>
    <s v="music/rock"/>
    <n v="111"/>
    <n v="63.62"/>
    <x v="7"/>
    <x v="15"/>
    <x v="1066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x v="1065"/>
    <x v="1067"/>
    <b v="0"/>
    <n v="115"/>
    <b v="1"/>
    <s v="games/tabletop games"/>
    <n v="120"/>
    <n v="48.13"/>
    <x v="3"/>
    <x v="5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x v="1068"/>
    <b v="0"/>
    <n v="136"/>
    <b v="1"/>
    <s v="theater/plays"/>
    <n v="111"/>
    <n v="40.630000000000003"/>
    <x v="6"/>
    <x v="11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x v="1069"/>
    <b v="0"/>
    <n v="79"/>
    <b v="1"/>
    <s v="theater/plays"/>
    <n v="100"/>
    <n v="69.819999999999993"/>
    <x v="6"/>
    <x v="11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x v="1070"/>
    <b v="0"/>
    <n v="33"/>
    <b v="1"/>
    <s v="theater/musical"/>
    <n v="110"/>
    <n v="166.97"/>
    <x v="6"/>
    <x v="19"/>
    <x v="1070"/>
    <x v="1068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69"/>
    <x v="1071"/>
    <b v="0"/>
    <n v="80"/>
    <b v="1"/>
    <s v="food/small batch"/>
    <n v="110"/>
    <n v="68.86"/>
    <x v="4"/>
    <x v="7"/>
    <x v="1071"/>
    <x v="1069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70"/>
    <x v="1072"/>
    <b v="0"/>
    <n v="147"/>
    <b v="1"/>
    <s v="games/tabletop games"/>
    <n v="220"/>
    <n v="37.479999999999997"/>
    <x v="3"/>
    <x v="5"/>
    <x v="1072"/>
    <x v="107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x v="1073"/>
    <b v="0"/>
    <n v="44"/>
    <b v="1"/>
    <s v="theater/plays"/>
    <n v="100"/>
    <n v="125.09"/>
    <x v="6"/>
    <x v="11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x v="1074"/>
    <b v="0"/>
    <n v="76"/>
    <b v="1"/>
    <s v="theater/plays"/>
    <n v="110"/>
    <n v="72.38"/>
    <x v="6"/>
    <x v="11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x v="1075"/>
    <b v="0"/>
    <n v="18"/>
    <b v="1"/>
    <s v="music/rock"/>
    <n v="100"/>
    <n v="305.56"/>
    <x v="7"/>
    <x v="15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x v="1076"/>
    <b v="0"/>
    <n v="79"/>
    <b v="1"/>
    <s v="games/tabletop games"/>
    <n v="137"/>
    <n v="69.569999999999993"/>
    <x v="3"/>
    <x v="5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x v="1077"/>
    <b v="0"/>
    <n v="108"/>
    <b v="1"/>
    <s v="theater/plays"/>
    <n v="110"/>
    <n v="50.75"/>
    <x v="6"/>
    <x v="11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x v="1078"/>
    <b v="1"/>
    <n v="60"/>
    <b v="1"/>
    <s v="theater/plays"/>
    <n v="110"/>
    <n v="91.3"/>
    <x v="6"/>
    <x v="11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x v="1079"/>
    <b v="0"/>
    <n v="100"/>
    <b v="1"/>
    <s v="publishing/nonfiction"/>
    <n v="109"/>
    <n v="54.69"/>
    <x v="1"/>
    <x v="17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x v="1080"/>
    <b v="0"/>
    <n v="78"/>
    <b v="1"/>
    <s v="music/rock"/>
    <n v="137"/>
    <n v="70.06"/>
    <x v="7"/>
    <x v="15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x v="1081"/>
    <b v="1"/>
    <n v="73"/>
    <b v="1"/>
    <s v="theater/plays"/>
    <n v="109"/>
    <n v="74.819999999999993"/>
    <x v="6"/>
    <x v="11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x v="1082"/>
    <b v="1"/>
    <n v="34"/>
    <b v="1"/>
    <s v="film &amp; video/documentary"/>
    <n v="136"/>
    <n v="160.47"/>
    <x v="5"/>
    <x v="8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x v="1083"/>
    <b v="1"/>
    <n v="52"/>
    <b v="0"/>
    <s v="photography/photobooks"/>
    <n v="35"/>
    <n v="104.85"/>
    <x v="2"/>
    <x v="3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x v="1084"/>
    <b v="0"/>
    <n v="149"/>
    <b v="1"/>
    <s v="publishing/nonfiction"/>
    <n v="156"/>
    <n v="36.53"/>
    <x v="1"/>
    <x v="17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x v="1085"/>
    <b v="0"/>
    <n v="112"/>
    <b v="1"/>
    <s v="music/rock"/>
    <n v="272"/>
    <n v="48.54"/>
    <x v="7"/>
    <x v="15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x v="1086"/>
    <b v="1"/>
    <n v="89"/>
    <b v="1"/>
    <s v="music/indie rock"/>
    <n v="109"/>
    <n v="61.04"/>
    <x v="7"/>
    <x v="12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x v="1087"/>
    <b v="0"/>
    <n v="47"/>
    <b v="0"/>
    <s v="publishing/translations"/>
    <n v="32"/>
    <n v="115.55"/>
    <x v="1"/>
    <x v="31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x v="1088"/>
    <b v="1"/>
    <n v="100"/>
    <b v="1"/>
    <s v="theater/plays"/>
    <n v="109"/>
    <n v="54.3"/>
    <x v="6"/>
    <x v="11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x v="1089"/>
    <b v="1"/>
    <n v="76"/>
    <b v="0"/>
    <s v="photography/photobooks"/>
    <n v="15"/>
    <n v="71.34"/>
    <x v="2"/>
    <x v="3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x v="1090"/>
    <b v="0"/>
    <n v="102"/>
    <b v="1"/>
    <s v="games/tabletop games"/>
    <n v="271"/>
    <n v="53.08"/>
    <x v="3"/>
    <x v="5"/>
    <x v="1090"/>
    <x v="1088"/>
    <x v="4"/>
  </r>
  <r>
    <n v="3773"/>
    <s v="Dundee: A Hip-Hopera"/>
    <s v="A dramatic hip-hopera, inspired from monologues written by the performers."/>
    <n v="5000"/>
    <n v="5410"/>
    <x v="0"/>
    <s v="US"/>
    <s v="USD"/>
    <x v="1089"/>
    <x v="1091"/>
    <b v="0"/>
    <n v="57"/>
    <b v="1"/>
    <s v="theater/musical"/>
    <n v="108"/>
    <n v="94.91"/>
    <x v="6"/>
    <x v="19"/>
    <x v="1091"/>
    <x v="1089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90"/>
    <x v="1092"/>
    <b v="0"/>
    <n v="53"/>
    <b v="1"/>
    <s v="film &amp; video/shorts"/>
    <n v="155"/>
    <n v="102.08"/>
    <x v="5"/>
    <x v="27"/>
    <x v="1092"/>
    <x v="109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x v="1093"/>
    <b v="0"/>
    <n v="106"/>
    <b v="1"/>
    <s v="music/rock"/>
    <n v="120"/>
    <n v="50.93"/>
    <x v="7"/>
    <x v="15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x v="1094"/>
    <b v="0"/>
    <n v="35"/>
    <b v="1"/>
    <s v="technology/hardware"/>
    <n v="108"/>
    <n v="154.16999999999999"/>
    <x v="0"/>
    <x v="0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x v="1095"/>
    <b v="1"/>
    <n v="75"/>
    <b v="0"/>
    <s v="photography/photobooks"/>
    <n v="31"/>
    <n v="71.87"/>
    <x v="2"/>
    <x v="3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x v="1096"/>
    <b v="1"/>
    <n v="118"/>
    <b v="1"/>
    <s v="film &amp; video/documentary"/>
    <n v="108"/>
    <n v="45.67"/>
    <x v="5"/>
    <x v="8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x v="1097"/>
    <b v="0"/>
    <n v="70"/>
    <b v="1"/>
    <s v="film &amp; video/television"/>
    <n v="108"/>
    <n v="76.87"/>
    <x v="5"/>
    <x v="16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x v="1098"/>
    <b v="0"/>
    <n v="37"/>
    <b v="0"/>
    <s v="theater/musical"/>
    <n v="90"/>
    <n v="145.41"/>
    <x v="6"/>
    <x v="19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x v="1099"/>
    <b v="0"/>
    <n v="70"/>
    <b v="1"/>
    <s v="theater/plays"/>
    <n v="108"/>
    <n v="76.8"/>
    <x v="6"/>
    <x v="11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x v="1100"/>
    <b v="0"/>
    <n v="46"/>
    <b v="1"/>
    <s v="theater/plays"/>
    <n v="139"/>
    <n v="116.65"/>
    <x v="6"/>
    <x v="11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x v="1101"/>
    <b v="0"/>
    <n v="64"/>
    <b v="1"/>
    <s v="film &amp; video/television"/>
    <n v="102"/>
    <n v="83.75"/>
    <x v="5"/>
    <x v="16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x v="1102"/>
    <b v="0"/>
    <n v="78"/>
    <b v="1"/>
    <s v="music/rock"/>
    <n v="107"/>
    <n v="68.709999999999994"/>
    <x v="7"/>
    <x v="15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x v="1103"/>
    <b v="0"/>
    <n v="133"/>
    <b v="1"/>
    <s v="theater/plays"/>
    <n v="160"/>
    <n v="40.29"/>
    <x v="6"/>
    <x v="11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x v="1104"/>
    <b v="0"/>
    <n v="73"/>
    <b v="1"/>
    <s v="music/rock"/>
    <n v="107"/>
    <n v="73.36"/>
    <x v="7"/>
    <x v="15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x v="1105"/>
    <b v="0"/>
    <n v="72"/>
    <b v="1"/>
    <s v="theater/plays"/>
    <n v="107"/>
    <n v="74.209999999999994"/>
    <x v="6"/>
    <x v="11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x v="1106"/>
    <b v="0"/>
    <n v="90"/>
    <b v="1"/>
    <s v="music/rock"/>
    <n v="127"/>
    <n v="59.23"/>
    <x v="7"/>
    <x v="15"/>
    <x v="1106"/>
    <x v="1104"/>
    <x v="0"/>
  </r>
  <r>
    <n v="1759"/>
    <s v="Death Valley"/>
    <s v="Death Valley will be the first photo book of Andi State"/>
    <n v="5000"/>
    <n v="5330"/>
    <x v="0"/>
    <s v="US"/>
    <s v="USD"/>
    <x v="1105"/>
    <x v="1107"/>
    <b v="0"/>
    <n v="49"/>
    <b v="1"/>
    <s v="photography/photobooks"/>
    <n v="107"/>
    <n v="108.78"/>
    <x v="2"/>
    <x v="3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x v="1108"/>
    <b v="0"/>
    <n v="76"/>
    <b v="0"/>
    <s v="theater/spaces"/>
    <n v="27"/>
    <n v="70.11"/>
    <x v="6"/>
    <x v="9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x v="1109"/>
    <b v="1"/>
    <n v="65"/>
    <b v="1"/>
    <s v="film &amp; video/documentary"/>
    <n v="177"/>
    <n v="81.89"/>
    <x v="5"/>
    <x v="8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x v="1110"/>
    <b v="0"/>
    <n v="105"/>
    <b v="1"/>
    <s v="music/indie rock"/>
    <n v="116"/>
    <n v="50.69"/>
    <x v="7"/>
    <x v="12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x v="1111"/>
    <b v="0"/>
    <n v="64"/>
    <b v="1"/>
    <s v="theater/spaces"/>
    <n v="133"/>
    <n v="82.94"/>
    <x v="6"/>
    <x v="9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x v="1112"/>
    <b v="1"/>
    <n v="28"/>
    <b v="1"/>
    <s v="music/rock"/>
    <n v="106"/>
    <n v="189.29"/>
    <x v="7"/>
    <x v="15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x v="1113"/>
    <b v="1"/>
    <n v="110"/>
    <b v="1"/>
    <s v="photography/photobooks"/>
    <n v="132"/>
    <n v="48.15"/>
    <x v="2"/>
    <x v="3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x v="1114"/>
    <b v="0"/>
    <n v="37"/>
    <b v="1"/>
    <s v="theater/plays"/>
    <n v="106"/>
    <n v="143.11000000000001"/>
    <x v="6"/>
    <x v="11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x v="1115"/>
    <b v="0"/>
    <n v="46"/>
    <b v="1"/>
    <s v="theater/plays"/>
    <n v="106"/>
    <n v="115.02"/>
    <x v="6"/>
    <x v="11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x v="1116"/>
    <b v="0"/>
    <n v="126"/>
    <b v="1"/>
    <s v="theater/plays"/>
    <n v="106"/>
    <n v="41.94"/>
    <x v="6"/>
    <x v="11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x v="1117"/>
    <b v="0"/>
    <n v="49"/>
    <b v="1"/>
    <s v="theater/plays"/>
    <n v="105"/>
    <n v="107.57"/>
    <x v="6"/>
    <x v="11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x v="1118"/>
    <b v="0"/>
    <n v="70"/>
    <b v="1"/>
    <s v="film &amp; video/documentary"/>
    <n v="105"/>
    <n v="75.19"/>
    <x v="5"/>
    <x v="8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x v="1119"/>
    <b v="0"/>
    <n v="82"/>
    <b v="1"/>
    <s v="theater/plays"/>
    <n v="105"/>
    <n v="64.16"/>
    <x v="6"/>
    <x v="11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x v="1120"/>
    <b v="0"/>
    <n v="43"/>
    <b v="1"/>
    <s v="film &amp; video/shorts"/>
    <n v="105"/>
    <n v="122.33"/>
    <x v="5"/>
    <x v="27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x v="1121"/>
    <b v="0"/>
    <n v="50"/>
    <b v="1"/>
    <s v="film &amp; video/documentary"/>
    <n v="112"/>
    <n v="105.18"/>
    <x v="5"/>
    <x v="8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x v="1122"/>
    <b v="1"/>
    <n v="100"/>
    <b v="1"/>
    <s v="theater/plays"/>
    <n v="117"/>
    <n v="52.58"/>
    <x v="6"/>
    <x v="11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x v="1123"/>
    <b v="0"/>
    <n v="12"/>
    <b v="0"/>
    <s v="theater/plays"/>
    <n v="11"/>
    <n v="437.5"/>
    <x v="6"/>
    <x v="11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x v="1124"/>
    <b v="0"/>
    <n v="104"/>
    <b v="1"/>
    <s v="theater/plays"/>
    <n v="105"/>
    <n v="50.38"/>
    <x v="6"/>
    <x v="11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x v="1125"/>
    <b v="0"/>
    <n v="46"/>
    <b v="1"/>
    <s v="music/pop"/>
    <n v="105"/>
    <n v="113.83"/>
    <x v="7"/>
    <x v="22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x v="1126"/>
    <b v="0"/>
    <n v="147"/>
    <b v="1"/>
    <s v="music/indie rock"/>
    <n v="105"/>
    <n v="35.61"/>
    <x v="7"/>
    <x v="12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x v="1127"/>
    <b v="0"/>
    <n v="142"/>
    <b v="1"/>
    <s v="theater/plays"/>
    <n v="105"/>
    <n v="36.86"/>
    <x v="6"/>
    <x v="11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x v="1128"/>
    <b v="0"/>
    <n v="17"/>
    <b v="0"/>
    <s v="technology/space exploration"/>
    <n v="2"/>
    <n v="307.82"/>
    <x v="0"/>
    <x v="4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x v="1129"/>
    <b v="0"/>
    <n v="56"/>
    <b v="1"/>
    <s v="theater/plays"/>
    <n v="105"/>
    <n v="93.43"/>
    <x v="6"/>
    <x v="11"/>
    <x v="1129"/>
    <x v="1127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8"/>
    <x v="1130"/>
    <b v="0"/>
    <n v="65"/>
    <b v="1"/>
    <s v="theater/plays"/>
    <n v="105"/>
    <n v="80.400000000000006"/>
    <x v="6"/>
    <x v="11"/>
    <x v="1130"/>
    <x v="1128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9"/>
    <x v="1131"/>
    <b v="0"/>
    <n v="120"/>
    <b v="1"/>
    <s v="publishing/nonfiction"/>
    <n v="131"/>
    <n v="43.55"/>
    <x v="1"/>
    <x v="17"/>
    <x v="1131"/>
    <x v="1129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x v="1132"/>
    <b v="1"/>
    <n v="81"/>
    <b v="1"/>
    <s v="music/rock"/>
    <n v="104"/>
    <n v="64.47"/>
    <x v="7"/>
    <x v="15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x v="1133"/>
    <b v="0"/>
    <n v="103"/>
    <b v="1"/>
    <s v="theater/spaces"/>
    <n v="116"/>
    <n v="50.69"/>
    <x v="6"/>
    <x v="9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x v="1134"/>
    <b v="1"/>
    <n v="104"/>
    <b v="1"/>
    <s v="theater/plays"/>
    <n v="116"/>
    <n v="50.2"/>
    <x v="6"/>
    <x v="11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x v="1135"/>
    <b v="0"/>
    <n v="79"/>
    <b v="0"/>
    <s v="music/faith"/>
    <n v="26"/>
    <n v="65.97"/>
    <x v="7"/>
    <x v="14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x v="1136"/>
    <b v="0"/>
    <n v="78"/>
    <b v="1"/>
    <s v="publishing/nonfiction"/>
    <n v="104"/>
    <n v="66.7"/>
    <x v="1"/>
    <x v="17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x v="1137"/>
    <b v="0"/>
    <n v="81"/>
    <b v="1"/>
    <s v="film &amp; video/shorts"/>
    <n v="104"/>
    <n v="64.2"/>
    <x v="5"/>
    <x v="27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x v="1138"/>
    <b v="0"/>
    <n v="4"/>
    <b v="0"/>
    <s v="technology/wearables"/>
    <n v="104"/>
    <n v="1300"/>
    <x v="0"/>
    <x v="1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x v="1139"/>
    <b v="0"/>
    <n v="54"/>
    <b v="1"/>
    <s v="theater/plays"/>
    <n v="104"/>
    <n v="96.2"/>
    <x v="6"/>
    <x v="11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x v="1140"/>
    <b v="1"/>
    <n v="96"/>
    <b v="1"/>
    <s v="film &amp; video/documentary"/>
    <n v="104"/>
    <n v="54.02"/>
    <x v="5"/>
    <x v="8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x v="1141"/>
    <b v="0"/>
    <n v="52"/>
    <b v="1"/>
    <s v="theater/musical"/>
    <n v="104"/>
    <n v="99.54"/>
    <x v="6"/>
    <x v="19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x v="1142"/>
    <b v="1"/>
    <n v="82"/>
    <b v="1"/>
    <s v="theater/plays"/>
    <n v="104"/>
    <n v="63.11"/>
    <x v="6"/>
    <x v="11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x v="1143"/>
    <b v="0"/>
    <n v="30"/>
    <b v="1"/>
    <s v="theater/musical"/>
    <n v="103"/>
    <n v="172.23"/>
    <x v="6"/>
    <x v="19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x v="1144"/>
    <b v="1"/>
    <n v="97"/>
    <b v="1"/>
    <s v="theater/spaces"/>
    <n v="129"/>
    <n v="53.16"/>
    <x v="6"/>
    <x v="9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x v="1145"/>
    <b v="0"/>
    <n v="60"/>
    <b v="1"/>
    <s v="technology/makerspaces"/>
    <n v="103"/>
    <n v="85.75"/>
    <x v="0"/>
    <x v="24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x v="1146"/>
    <b v="0"/>
    <n v="77"/>
    <b v="1"/>
    <s v="music/rock"/>
    <n v="103"/>
    <n v="66.69"/>
    <x v="7"/>
    <x v="15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x v="1147"/>
    <b v="0"/>
    <n v="93"/>
    <b v="1"/>
    <s v="theater/plays"/>
    <n v="102"/>
    <n v="55.01"/>
    <x v="6"/>
    <x v="11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x v="1148"/>
    <b v="0"/>
    <n v="62"/>
    <b v="1"/>
    <s v="publishing/nonfiction"/>
    <n v="102"/>
    <n v="82.52"/>
    <x v="1"/>
    <x v="17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x v="1149"/>
    <b v="0"/>
    <n v="34"/>
    <b v="1"/>
    <s v="theater/plays"/>
    <n v="102"/>
    <n v="150.15"/>
    <x v="6"/>
    <x v="11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x v="1150"/>
    <b v="1"/>
    <n v="59"/>
    <b v="1"/>
    <s v="theater/spaces"/>
    <n v="102"/>
    <n v="86.49"/>
    <x v="6"/>
    <x v="9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x v="1151"/>
    <b v="0"/>
    <n v="87"/>
    <b v="1"/>
    <s v="theater/plays"/>
    <n v="102"/>
    <n v="58.62"/>
    <x v="6"/>
    <x v="11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x v="1152"/>
    <b v="0"/>
    <n v="62"/>
    <b v="1"/>
    <s v="theater/plays"/>
    <n v="128"/>
    <n v="82.26"/>
    <x v="6"/>
    <x v="11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x v="1153"/>
    <b v="0"/>
    <n v="99"/>
    <b v="1"/>
    <s v="publishing/nonfiction"/>
    <n v="102"/>
    <n v="51.47"/>
    <x v="1"/>
    <x v="17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x v="1154"/>
    <b v="0"/>
    <n v="181"/>
    <b v="1"/>
    <s v="games/tabletop games"/>
    <n v="154"/>
    <n v="28.1"/>
    <x v="3"/>
    <x v="5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x v="1155"/>
    <b v="1"/>
    <n v="63"/>
    <b v="1"/>
    <s v="theater/plays"/>
    <n v="127"/>
    <n v="80.73"/>
    <x v="6"/>
    <x v="11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x v="1156"/>
    <b v="0"/>
    <n v="99"/>
    <b v="1"/>
    <s v="music/indie rock"/>
    <n v="254"/>
    <n v="51.31"/>
    <x v="7"/>
    <x v="12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x v="1157"/>
    <b v="0"/>
    <n v="50"/>
    <b v="1"/>
    <s v="technology/hardware"/>
    <n v="508"/>
    <n v="101.56"/>
    <x v="0"/>
    <x v="0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x v="1158"/>
    <b v="0"/>
    <n v="139"/>
    <b v="1"/>
    <s v="theater/plays"/>
    <n v="101"/>
    <n v="36.47"/>
    <x v="6"/>
    <x v="11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x v="1159"/>
    <b v="0"/>
    <n v="46"/>
    <b v="1"/>
    <s v="theater/plays"/>
    <n v="101"/>
    <n v="110.22"/>
    <x v="6"/>
    <x v="11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x v="1160"/>
    <b v="1"/>
    <n v="94"/>
    <b v="1"/>
    <s v="music/metal"/>
    <n v="101"/>
    <n v="53.89"/>
    <x v="7"/>
    <x v="20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x v="1161"/>
    <b v="0"/>
    <n v="211"/>
    <b v="1"/>
    <s v="music/electronic music"/>
    <n v="112"/>
    <n v="23.96"/>
    <x v="7"/>
    <x v="13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x v="1162"/>
    <b v="0"/>
    <n v="54"/>
    <b v="1"/>
    <s v="theater/plays"/>
    <n v="101"/>
    <n v="93.61"/>
    <x v="6"/>
    <x v="11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x v="1163"/>
    <b v="0"/>
    <n v="58"/>
    <b v="1"/>
    <s v="music/rock"/>
    <n v="112"/>
    <n v="87.1"/>
    <x v="7"/>
    <x v="15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x v="1164"/>
    <b v="0"/>
    <n v="148"/>
    <b v="0"/>
    <s v="games/video games"/>
    <n v="3"/>
    <n v="34.130000000000003"/>
    <x v="3"/>
    <x v="18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x v="1165"/>
    <b v="0"/>
    <n v="121"/>
    <b v="1"/>
    <s v="technology/hardware"/>
    <n v="101"/>
    <n v="41.74"/>
    <x v="0"/>
    <x v="0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x v="1166"/>
    <b v="0"/>
    <n v="91"/>
    <b v="1"/>
    <s v="theater/musical"/>
    <n v="101"/>
    <n v="55.5"/>
    <x v="6"/>
    <x v="19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x v="1165"/>
    <x v="1167"/>
    <b v="1"/>
    <n v="94"/>
    <b v="1"/>
    <s v="theater/plays"/>
    <n v="126"/>
    <n v="53.72"/>
    <x v="6"/>
    <x v="11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x v="1166"/>
    <x v="1168"/>
    <b v="0"/>
    <n v="46"/>
    <b v="1"/>
    <s v="music/rock"/>
    <n v="101"/>
    <n v="109.71"/>
    <x v="7"/>
    <x v="15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x v="1169"/>
    <b v="0"/>
    <n v="60"/>
    <b v="1"/>
    <s v="music/classical music"/>
    <n v="126"/>
    <n v="84.08"/>
    <x v="7"/>
    <x v="25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x v="1170"/>
    <b v="0"/>
    <n v="57"/>
    <b v="1"/>
    <s v="music/classical music"/>
    <n v="101"/>
    <n v="88.44"/>
    <x v="7"/>
    <x v="25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x v="1171"/>
    <b v="0"/>
    <n v="44"/>
    <b v="1"/>
    <s v="theater/plays"/>
    <n v="101"/>
    <n v="114.55"/>
    <x v="6"/>
    <x v="11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x v="1172"/>
    <b v="0"/>
    <n v="196"/>
    <b v="1"/>
    <s v="theater/plays"/>
    <n v="101"/>
    <n v="25.69"/>
    <x v="6"/>
    <x v="11"/>
    <x v="1172"/>
    <x v="1170"/>
    <x v="2"/>
  </r>
  <r>
    <n v="106"/>
    <s v="LOST WEEKEND"/>
    <s v="A Boy. A Girl. A Car. A Serial Killer."/>
    <n v="5000"/>
    <n v="5025"/>
    <x v="0"/>
    <s v="US"/>
    <s v="USD"/>
    <x v="1171"/>
    <x v="1173"/>
    <b v="0"/>
    <n v="27"/>
    <b v="1"/>
    <s v="film &amp; video/shorts"/>
    <n v="101"/>
    <n v="186.11"/>
    <x v="5"/>
    <x v="27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x v="1174"/>
    <b v="0"/>
    <n v="41"/>
    <b v="1"/>
    <s v="theater/plays"/>
    <n v="100"/>
    <n v="122.54"/>
    <x v="6"/>
    <x v="11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x v="1175"/>
    <b v="0"/>
    <n v="63"/>
    <b v="1"/>
    <s v="theater/plays"/>
    <n v="100"/>
    <n v="79.62"/>
    <x v="6"/>
    <x v="11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x v="1176"/>
    <b v="0"/>
    <n v="25"/>
    <b v="1"/>
    <s v="theater/plays"/>
    <n v="100"/>
    <n v="200.49"/>
    <x v="6"/>
    <x v="11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x v="1177"/>
    <b v="0"/>
    <n v="28"/>
    <b v="0"/>
    <s v="technology/wearables"/>
    <n v="10"/>
    <n v="178.93"/>
    <x v="0"/>
    <x v="1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x v="1178"/>
    <b v="0"/>
    <n v="73"/>
    <b v="1"/>
    <s v="theater/plays"/>
    <n v="100"/>
    <n v="68.53"/>
    <x v="6"/>
    <x v="11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x v="1179"/>
    <b v="0"/>
    <n v="28"/>
    <b v="1"/>
    <s v="music/rock"/>
    <n v="100"/>
    <n v="178.61"/>
    <x v="7"/>
    <x v="15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x v="1180"/>
    <b v="0"/>
    <n v="38"/>
    <b v="1"/>
    <s v="music/indie rock"/>
    <n v="100"/>
    <n v="131.58000000000001"/>
    <x v="7"/>
    <x v="12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x v="1181"/>
    <b v="0"/>
    <n v="26"/>
    <b v="1"/>
    <s v="film &amp; video/shorts"/>
    <n v="100"/>
    <n v="192.31"/>
    <x v="5"/>
    <x v="27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x v="1182"/>
    <b v="1"/>
    <n v="50"/>
    <b v="1"/>
    <s v="film &amp; video/documentary"/>
    <n v="100"/>
    <n v="100"/>
    <x v="5"/>
    <x v="8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x v="1183"/>
    <b v="0"/>
    <n v="27"/>
    <b v="1"/>
    <s v="music/classical music"/>
    <n v="100"/>
    <n v="185.19"/>
    <x v="7"/>
    <x v="25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x v="1184"/>
    <b v="0"/>
    <n v="77"/>
    <b v="1"/>
    <s v="theater/musical"/>
    <n v="100"/>
    <n v="64.94"/>
    <x v="6"/>
    <x v="19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x v="1185"/>
    <b v="0"/>
    <n v="28"/>
    <b v="1"/>
    <s v="theater/plays"/>
    <n v="100"/>
    <n v="178.57"/>
    <x v="6"/>
    <x v="11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x v="1186"/>
    <b v="0"/>
    <n v="76"/>
    <b v="1"/>
    <s v="music/electronic music"/>
    <n v="108"/>
    <n v="65.16"/>
    <x v="7"/>
    <x v="13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x v="1187"/>
    <b v="0"/>
    <n v="16"/>
    <b v="0"/>
    <s v="technology/wearables"/>
    <n v="20"/>
    <n v="308.75"/>
    <x v="0"/>
    <x v="1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x v="1188"/>
    <b v="0"/>
    <n v="38"/>
    <b v="0"/>
    <s v="technology/gadgets"/>
    <n v="14"/>
    <n v="129.97"/>
    <x v="0"/>
    <x v="6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x v="1189"/>
    <b v="0"/>
    <n v="52"/>
    <b v="1"/>
    <s v="theater/musical"/>
    <n v="110"/>
    <n v="94.9"/>
    <x v="6"/>
    <x v="19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x v="1190"/>
    <b v="0"/>
    <n v="90"/>
    <b v="0"/>
    <s v="technology/wearables"/>
    <n v="10"/>
    <n v="54.67"/>
    <x v="0"/>
    <x v="1"/>
    <x v="1190"/>
    <x v="1188"/>
    <x v="1"/>
  </r>
  <r>
    <n v="476"/>
    <s v="Sight Word Music Videos"/>
    <s v="Animated Music Videos that teach kids how to read."/>
    <n v="220000"/>
    <n v="4906.59"/>
    <x v="2"/>
    <s v="US"/>
    <s v="USD"/>
    <x v="1189"/>
    <x v="1191"/>
    <b v="0"/>
    <n v="124"/>
    <b v="0"/>
    <s v="film &amp; video/animation"/>
    <n v="2"/>
    <n v="39.57"/>
    <x v="5"/>
    <x v="23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x v="1192"/>
    <b v="0"/>
    <n v="33"/>
    <b v="1"/>
    <s v="theater/plays"/>
    <n v="100"/>
    <n v="148.47999999999999"/>
    <x v="6"/>
    <x v="11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x v="1193"/>
    <b v="0"/>
    <n v="120"/>
    <b v="1"/>
    <s v="music/electronic music"/>
    <n v="196"/>
    <n v="40.75"/>
    <x v="7"/>
    <x v="13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x v="1194"/>
    <b v="0"/>
    <n v="55"/>
    <b v="0"/>
    <s v="film &amp; video/animation"/>
    <n v="33"/>
    <n v="88.8"/>
    <x v="5"/>
    <x v="23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x v="1195"/>
    <b v="0"/>
    <n v="75"/>
    <b v="1"/>
    <s v="games/tabletop games"/>
    <n v="106"/>
    <n v="64.75"/>
    <x v="3"/>
    <x v="5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x v="1196"/>
    <b v="1"/>
    <n v="108"/>
    <b v="0"/>
    <s v="photography/photobooks"/>
    <n v="20"/>
    <n v="44.94"/>
    <x v="2"/>
    <x v="3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x v="1197"/>
    <b v="0"/>
    <n v="65"/>
    <b v="1"/>
    <s v="music/rock"/>
    <n v="110"/>
    <n v="74.25"/>
    <x v="7"/>
    <x v="15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x v="1198"/>
    <b v="1"/>
    <n v="141"/>
    <b v="1"/>
    <s v="music/rock"/>
    <n v="138"/>
    <n v="34.17"/>
    <x v="7"/>
    <x v="15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x v="1199"/>
    <b v="0"/>
    <n v="194"/>
    <b v="1"/>
    <s v="games/tabletop games"/>
    <n v="320"/>
    <n v="24.76"/>
    <x v="3"/>
    <x v="5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x v="1200"/>
    <b v="1"/>
    <n v="168"/>
    <b v="1"/>
    <s v="film &amp; video/documentary"/>
    <n v="107"/>
    <n v="28.58"/>
    <x v="5"/>
    <x v="8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x v="1201"/>
    <b v="0"/>
    <n v="115"/>
    <b v="1"/>
    <s v="music/metal"/>
    <n v="120"/>
    <n v="41.7"/>
    <x v="7"/>
    <x v="20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x v="1202"/>
    <b v="1"/>
    <n v="62"/>
    <b v="1"/>
    <s v="theater/plays"/>
    <n v="114"/>
    <n v="77.34"/>
    <x v="6"/>
    <x v="11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x v="1203"/>
    <b v="0"/>
    <n v="30"/>
    <b v="1"/>
    <s v="theater/plays"/>
    <n v="120"/>
    <n v="159.47"/>
    <x v="6"/>
    <x v="11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x v="1204"/>
    <b v="0"/>
    <n v="131"/>
    <b v="1"/>
    <s v="music/electronic music"/>
    <n v="237"/>
    <n v="36.21"/>
    <x v="7"/>
    <x v="13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x v="1205"/>
    <b v="0"/>
    <n v="58"/>
    <b v="0"/>
    <s v="film &amp; video/science fiction"/>
    <n v="3"/>
    <n v="81.239999999999995"/>
    <x v="5"/>
    <x v="21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x v="1206"/>
    <b v="0"/>
    <n v="55"/>
    <b v="1"/>
    <s v="theater/spaces"/>
    <n v="117"/>
    <n v="85.18"/>
    <x v="6"/>
    <x v="9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x v="1207"/>
    <b v="0"/>
    <n v="75"/>
    <b v="1"/>
    <s v="music/indie rock"/>
    <n v="134"/>
    <n v="62.38"/>
    <x v="7"/>
    <x v="12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x v="1208"/>
    <b v="0"/>
    <n v="93"/>
    <b v="1"/>
    <s v="music/rock"/>
    <n v="212"/>
    <n v="50.25"/>
    <x v="7"/>
    <x v="15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x v="1209"/>
    <b v="0"/>
    <n v="11"/>
    <b v="0"/>
    <s v="technology/wearables"/>
    <n v="2"/>
    <n v="424.45"/>
    <x v="0"/>
    <x v="1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x v="1210"/>
    <b v="0"/>
    <n v="95"/>
    <b v="0"/>
    <s v="games/mobile games"/>
    <n v="72"/>
    <n v="49.12"/>
    <x v="3"/>
    <x v="28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x v="1211"/>
    <b v="0"/>
    <n v="87"/>
    <b v="1"/>
    <s v="music/rock"/>
    <n v="104"/>
    <n v="53.56"/>
    <x v="7"/>
    <x v="15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x v="1212"/>
    <b v="0"/>
    <n v="56"/>
    <b v="1"/>
    <s v="theater/plays"/>
    <n v="155"/>
    <n v="83.14"/>
    <x v="6"/>
    <x v="11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x v="1213"/>
    <b v="0"/>
    <n v="108"/>
    <b v="1"/>
    <s v="film &amp; video/shorts"/>
    <n v="103"/>
    <n v="43.04"/>
    <x v="5"/>
    <x v="27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x v="1214"/>
    <b v="0"/>
    <n v="48"/>
    <b v="1"/>
    <s v="film &amp; video/shorts"/>
    <n v="155"/>
    <n v="96.71"/>
    <x v="5"/>
    <x v="27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x v="1215"/>
    <b v="0"/>
    <n v="67"/>
    <b v="1"/>
    <s v="food/small batch"/>
    <n v="155"/>
    <n v="69.27"/>
    <x v="4"/>
    <x v="7"/>
    <x v="1215"/>
    <x v="1213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4"/>
    <x v="1216"/>
    <b v="0"/>
    <n v="37"/>
    <b v="0"/>
    <s v="theater/spaces"/>
    <n v="4"/>
    <n v="125.27"/>
    <x v="6"/>
    <x v="9"/>
    <x v="1216"/>
    <x v="121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5"/>
    <x v="1217"/>
    <b v="0"/>
    <n v="20"/>
    <b v="0"/>
    <s v="music/jazz"/>
    <n v="31"/>
    <n v="231.75"/>
    <x v="7"/>
    <x v="33"/>
    <x v="1217"/>
    <x v="1215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x v="1218"/>
    <b v="0"/>
    <n v="37"/>
    <b v="0"/>
    <s v="technology/wearables"/>
    <n v="31"/>
    <n v="124.92"/>
    <x v="0"/>
    <x v="1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x v="1219"/>
    <b v="1"/>
    <n v="46"/>
    <b v="1"/>
    <s v="theater/plays"/>
    <n v="107"/>
    <n v="100.22"/>
    <x v="6"/>
    <x v="11"/>
    <x v="1219"/>
    <x v="1217"/>
    <x v="2"/>
  </r>
  <r>
    <n v="3723"/>
    <s v="Beauty and the Beast"/>
    <s v="Saltmine Theatre Company present Beauty and the Beast:"/>
    <n v="4500"/>
    <n v="4592"/>
    <x v="0"/>
    <s v="GB"/>
    <s v="GBP"/>
    <x v="1218"/>
    <x v="1220"/>
    <b v="0"/>
    <n v="63"/>
    <b v="1"/>
    <s v="theater/plays"/>
    <n v="102"/>
    <n v="72.89"/>
    <x v="6"/>
    <x v="11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x v="1221"/>
    <b v="0"/>
    <n v="65"/>
    <b v="1"/>
    <s v="theater/plays"/>
    <n v="153"/>
    <n v="70.459999999999994"/>
    <x v="6"/>
    <x v="11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x v="1222"/>
    <b v="1"/>
    <n v="57"/>
    <b v="1"/>
    <s v="theater/plays"/>
    <n v="102"/>
    <n v="80.16"/>
    <x v="6"/>
    <x v="11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x v="1223"/>
    <b v="0"/>
    <n v="89"/>
    <b v="0"/>
    <s v="games/video games"/>
    <n v="30"/>
    <n v="51.29"/>
    <x v="3"/>
    <x v="18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x v="1224"/>
    <b v="0"/>
    <n v="40"/>
    <b v="1"/>
    <s v="theater/plays"/>
    <n v="101"/>
    <n v="114.13"/>
    <x v="6"/>
    <x v="11"/>
    <x v="1224"/>
    <x v="1222"/>
    <x v="2"/>
  </r>
  <r>
    <n v="1303"/>
    <s v="Forward Arena Theatre Company: Summer Season"/>
    <s v="Groundbreaking queer theatre."/>
    <n v="3500"/>
    <n v="4559.13"/>
    <x v="0"/>
    <s v="GB"/>
    <s v="GBP"/>
    <x v="1223"/>
    <x v="1225"/>
    <b v="0"/>
    <n v="108"/>
    <b v="1"/>
    <s v="theater/plays"/>
    <n v="130"/>
    <n v="42.21"/>
    <x v="6"/>
    <x v="11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x v="1226"/>
    <b v="0"/>
    <n v="59"/>
    <b v="1"/>
    <s v="publishing/nonfiction"/>
    <n v="103"/>
    <n v="77.27"/>
    <x v="1"/>
    <x v="17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x v="1227"/>
    <b v="0"/>
    <n v="17"/>
    <b v="1"/>
    <s v="theater/musical"/>
    <n v="101"/>
    <n v="267.64999999999998"/>
    <x v="6"/>
    <x v="19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x v="1228"/>
    <b v="0"/>
    <n v="80"/>
    <b v="1"/>
    <s v="theater/plays"/>
    <n v="114"/>
    <n v="56.83"/>
    <x v="6"/>
    <x v="11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x v="1229"/>
    <b v="0"/>
    <n v="114"/>
    <b v="1"/>
    <s v="theater/plays"/>
    <n v="114"/>
    <n v="39.869999999999997"/>
    <x v="6"/>
    <x v="11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x v="1230"/>
    <b v="0"/>
    <n v="70"/>
    <b v="1"/>
    <s v="music/pop"/>
    <n v="101"/>
    <n v="64.709999999999994"/>
    <x v="7"/>
    <x v="22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x v="1231"/>
    <b v="1"/>
    <n v="140"/>
    <b v="1"/>
    <s v="photography/photobooks"/>
    <n v="174"/>
    <n v="32.32"/>
    <x v="2"/>
    <x v="3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x v="1232"/>
    <b v="0"/>
    <n v="27"/>
    <b v="1"/>
    <s v="film &amp; video/shorts"/>
    <n v="100"/>
    <n v="167.49"/>
    <x v="5"/>
    <x v="27"/>
    <x v="1232"/>
    <x v="12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1"/>
    <x v="1233"/>
    <b v="0"/>
    <n v="61"/>
    <b v="1"/>
    <s v="music/classical music"/>
    <n v="100"/>
    <n v="74.069999999999993"/>
    <x v="7"/>
    <x v="25"/>
    <x v="1233"/>
    <x v="123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2"/>
    <x v="1234"/>
    <b v="0"/>
    <n v="33"/>
    <b v="1"/>
    <s v="music/classical music"/>
    <n v="113"/>
    <n v="136.91"/>
    <x v="7"/>
    <x v="25"/>
    <x v="1234"/>
    <x v="123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x v="1235"/>
    <b v="0"/>
    <n v="95"/>
    <b v="1"/>
    <s v="music/indie rock"/>
    <n v="113"/>
    <n v="47.54"/>
    <x v="7"/>
    <x v="12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x v="1236"/>
    <b v="0"/>
    <n v="69"/>
    <b v="1"/>
    <s v="theater/plays"/>
    <n v="100"/>
    <n v="65.38"/>
    <x v="6"/>
    <x v="11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x v="1237"/>
    <b v="0"/>
    <n v="56"/>
    <b v="1"/>
    <s v="music/indie rock"/>
    <n v="113"/>
    <n v="80.55"/>
    <x v="7"/>
    <x v="12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x v="1238"/>
    <b v="0"/>
    <n v="43"/>
    <b v="1"/>
    <s v="music/rock"/>
    <n v="100"/>
    <n v="104.65"/>
    <x v="7"/>
    <x v="15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x v="1239"/>
    <b v="0"/>
    <n v="31"/>
    <b v="1"/>
    <s v="theater/plays"/>
    <n v="100"/>
    <n v="145.16"/>
    <x v="6"/>
    <x v="11"/>
    <x v="1239"/>
    <x v="1237"/>
    <x v="1"/>
  </r>
  <r>
    <n v="183"/>
    <s v="Three Little Words"/>
    <s v="Don't kill me until I meet my Dad"/>
    <n v="12500"/>
    <n v="4482"/>
    <x v="2"/>
    <s v="GB"/>
    <s v="GBP"/>
    <x v="1238"/>
    <x v="1240"/>
    <b v="0"/>
    <n v="12"/>
    <b v="0"/>
    <s v="film &amp; video/drama"/>
    <n v="36"/>
    <n v="373.5"/>
    <x v="5"/>
    <x v="10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x v="1241"/>
    <b v="0"/>
    <n v="72"/>
    <b v="1"/>
    <s v="music/electronic music"/>
    <n v="111"/>
    <n v="61.9"/>
    <x v="7"/>
    <x v="13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x v="1242"/>
    <b v="0"/>
    <n v="61"/>
    <b v="1"/>
    <s v="theater/plays"/>
    <n v="127"/>
    <n v="72.95"/>
    <x v="6"/>
    <x v="11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x v="1243"/>
    <b v="0"/>
    <n v="65"/>
    <b v="1"/>
    <s v="theater/plays"/>
    <n v="111"/>
    <n v="68.349999999999994"/>
    <x v="6"/>
    <x v="11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x v="1244"/>
    <b v="1"/>
    <n v="63"/>
    <b v="1"/>
    <s v="theater/plays"/>
    <n v="164"/>
    <n v="70.290000000000006"/>
    <x v="6"/>
    <x v="11"/>
    <x v="1244"/>
    <x v="1242"/>
    <x v="4"/>
  </r>
  <r>
    <n v="3759"/>
    <s v="Pared Down Productions"/>
    <s v="A production company specializing in small-scale musicals"/>
    <n v="4000"/>
    <n v="4409.7700000000004"/>
    <x v="0"/>
    <s v="US"/>
    <s v="USD"/>
    <x v="1243"/>
    <x v="1245"/>
    <b v="0"/>
    <n v="88"/>
    <b v="1"/>
    <s v="theater/musical"/>
    <n v="110"/>
    <n v="50.11"/>
    <x v="6"/>
    <x v="19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x v="1246"/>
    <b v="0"/>
    <n v="89"/>
    <b v="1"/>
    <s v="theater/plays"/>
    <n v="103"/>
    <n v="49.55"/>
    <x v="6"/>
    <x v="11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x v="1247"/>
    <b v="0"/>
    <n v="89"/>
    <b v="1"/>
    <s v="theater/plays"/>
    <n v="110"/>
    <n v="49.44"/>
    <x v="6"/>
    <x v="11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x v="1248"/>
    <b v="0"/>
    <n v="23"/>
    <b v="1"/>
    <s v="theater/spaces"/>
    <n v="147"/>
    <n v="191.13"/>
    <x v="6"/>
    <x v="9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x v="1249"/>
    <b v="1"/>
    <n v="77"/>
    <b v="1"/>
    <s v="film &amp; video/documentary"/>
    <n v="126"/>
    <n v="57.08"/>
    <x v="5"/>
    <x v="8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x v="1250"/>
    <b v="0"/>
    <n v="47"/>
    <b v="1"/>
    <s v="film &amp; video/television"/>
    <n v="110"/>
    <n v="93.4"/>
    <x v="5"/>
    <x v="16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x v="1251"/>
    <b v="1"/>
    <n v="159"/>
    <b v="1"/>
    <s v="technology/space exploration"/>
    <n v="878"/>
    <n v="27.6"/>
    <x v="0"/>
    <x v="4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x v="1252"/>
    <b v="0"/>
    <n v="65"/>
    <b v="1"/>
    <s v="technology/hardware"/>
    <n v="219"/>
    <n v="67.260000000000005"/>
    <x v="0"/>
    <x v="0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x v="1253"/>
    <b v="0"/>
    <n v="42"/>
    <b v="1"/>
    <s v="theater/plays"/>
    <n v="146"/>
    <n v="104.07"/>
    <x v="6"/>
    <x v="11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x v="1254"/>
    <b v="0"/>
    <n v="39"/>
    <b v="0"/>
    <s v="technology/web"/>
    <n v="17"/>
    <n v="111.41"/>
    <x v="0"/>
    <x v="26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x v="1255"/>
    <b v="0"/>
    <n v="63"/>
    <b v="1"/>
    <s v="music/rock"/>
    <n v="124"/>
    <n v="68.94"/>
    <x v="7"/>
    <x v="15"/>
    <x v="1255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x v="1254"/>
    <x v="1256"/>
    <b v="1"/>
    <n v="150"/>
    <b v="1"/>
    <s v="publishing/radio &amp; podcasts"/>
    <n v="109"/>
    <n v="28.94"/>
    <x v="1"/>
    <x v="2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x v="1257"/>
    <b v="0"/>
    <n v="32"/>
    <b v="1"/>
    <s v="theater/plays"/>
    <n v="124"/>
    <n v="135.63"/>
    <x v="6"/>
    <x v="11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x v="1258"/>
    <b v="0"/>
    <n v="43"/>
    <b v="1"/>
    <s v="music/rock"/>
    <n v="173"/>
    <n v="100.47"/>
    <x v="7"/>
    <x v="15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x v="1259"/>
    <b v="0"/>
    <n v="39"/>
    <b v="0"/>
    <s v="film &amp; video/animation"/>
    <n v="22"/>
    <n v="110.64"/>
    <x v="5"/>
    <x v="23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x v="1260"/>
    <b v="0"/>
    <n v="82"/>
    <b v="1"/>
    <s v="music/pop"/>
    <n v="127"/>
    <n v="52.6"/>
    <x v="7"/>
    <x v="22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x v="1261"/>
    <b v="0"/>
    <n v="46"/>
    <b v="1"/>
    <s v="technology/makerspaces"/>
    <n v="123"/>
    <n v="93.7"/>
    <x v="0"/>
    <x v="24"/>
    <x v="1261"/>
    <x v="1259"/>
    <x v="4"/>
  </r>
  <r>
    <n v="2058"/>
    <s v="Raspberry Pi Debug Clip"/>
    <s v="Making using the serial terminal on the Raspberry Pi as easy as Pi!"/>
    <n v="2560"/>
    <n v="4308"/>
    <x v="0"/>
    <s v="GB"/>
    <s v="GBP"/>
    <x v="1260"/>
    <x v="1262"/>
    <b v="0"/>
    <n v="410"/>
    <b v="1"/>
    <s v="technology/hardware"/>
    <n v="168"/>
    <n v="10.51"/>
    <x v="0"/>
    <x v="0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x v="1263"/>
    <b v="0"/>
    <n v="58"/>
    <b v="1"/>
    <s v="theater/musical"/>
    <n v="108"/>
    <n v="74.239999999999995"/>
    <x v="6"/>
    <x v="19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x v="1264"/>
    <b v="0"/>
    <n v="105"/>
    <b v="0"/>
    <s v="technology/gadgets"/>
    <n v="43"/>
    <n v="40.98"/>
    <x v="0"/>
    <x v="6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x v="1265"/>
    <b v="1"/>
    <n v="21"/>
    <b v="1"/>
    <s v="theater/plays"/>
    <n v="107"/>
    <n v="204.57"/>
    <x v="6"/>
    <x v="11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x v="1266"/>
    <b v="0"/>
    <n v="81"/>
    <b v="1"/>
    <s v="music/classical music"/>
    <n v="107"/>
    <n v="52.96"/>
    <x v="7"/>
    <x v="25"/>
    <x v="1266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x v="1265"/>
    <x v="1267"/>
    <b v="0"/>
    <n v="43"/>
    <b v="1"/>
    <s v="music/rock"/>
    <n v="107"/>
    <n v="99.53"/>
    <x v="7"/>
    <x v="15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x v="1268"/>
    <b v="0"/>
    <n v="57"/>
    <b v="1"/>
    <s v="theater/plays"/>
    <n v="122"/>
    <n v="75.09"/>
    <x v="6"/>
    <x v="11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x v="1269"/>
    <b v="1"/>
    <n v="50"/>
    <b v="1"/>
    <s v="music/rock"/>
    <n v="122"/>
    <n v="85.5"/>
    <x v="7"/>
    <x v="15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x v="1270"/>
    <b v="0"/>
    <n v="40"/>
    <b v="1"/>
    <s v="music/indie rock"/>
    <n v="107"/>
    <n v="106.53"/>
    <x v="7"/>
    <x v="12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x v="1271"/>
    <b v="0"/>
    <n v="23"/>
    <b v="1"/>
    <s v="theater/plays"/>
    <n v="106"/>
    <n v="184.78"/>
    <x v="6"/>
    <x v="11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x v="1272"/>
    <b v="0"/>
    <n v="169"/>
    <b v="1"/>
    <s v="theater/plays"/>
    <n v="142"/>
    <n v="25.13"/>
    <x v="6"/>
    <x v="11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x v="1273"/>
    <b v="0"/>
    <n v="47"/>
    <b v="1"/>
    <s v="music/rock"/>
    <n v="106"/>
    <n v="90.28"/>
    <x v="7"/>
    <x v="15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x v="1274"/>
    <b v="0"/>
    <n v="41"/>
    <b v="1"/>
    <s v="theater/spaces"/>
    <n v="101"/>
    <n v="103.17"/>
    <x v="6"/>
    <x v="9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x v="1275"/>
    <b v="0"/>
    <n v="191"/>
    <b v="1"/>
    <s v="technology/hardware"/>
    <n v="384"/>
    <n v="22.12"/>
    <x v="0"/>
    <x v="0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x v="1276"/>
    <b v="0"/>
    <n v="72"/>
    <b v="1"/>
    <s v="music/indie rock"/>
    <n v="121"/>
    <n v="58.6"/>
    <x v="7"/>
    <x v="12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x v="1277"/>
    <b v="0"/>
    <n v="31"/>
    <b v="1"/>
    <s v="theater/plays"/>
    <n v="105"/>
    <n v="136"/>
    <x v="6"/>
    <x v="11"/>
    <x v="1277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x v="1276"/>
    <x v="1278"/>
    <b v="0"/>
    <n v="57"/>
    <b v="1"/>
    <s v="music/rock"/>
    <n v="105"/>
    <n v="73.77"/>
    <x v="7"/>
    <x v="15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x v="1279"/>
    <b v="1"/>
    <n v="86"/>
    <b v="0"/>
    <s v="photography/photobooks"/>
    <n v="22"/>
    <n v="48.72"/>
    <x v="2"/>
    <x v="3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x v="1280"/>
    <b v="0"/>
    <n v="98"/>
    <b v="1"/>
    <s v="music/metal"/>
    <n v="105"/>
    <n v="42.72"/>
    <x v="7"/>
    <x v="20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x v="1281"/>
    <b v="0"/>
    <n v="93"/>
    <b v="1"/>
    <s v="music/pop"/>
    <n v="119"/>
    <n v="44.96"/>
    <x v="7"/>
    <x v="22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x v="1282"/>
    <b v="0"/>
    <n v="90"/>
    <b v="1"/>
    <s v="music/indie rock"/>
    <n v="119"/>
    <n v="46.4"/>
    <x v="7"/>
    <x v="12"/>
    <x v="1282"/>
    <x v="128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1"/>
    <x v="1283"/>
    <b v="0"/>
    <n v="24"/>
    <b v="0"/>
    <s v="theater/musical"/>
    <n v="60"/>
    <n v="174"/>
    <x v="6"/>
    <x v="19"/>
    <x v="1283"/>
    <x v="12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2"/>
    <x v="1284"/>
    <b v="0"/>
    <n v="67"/>
    <b v="1"/>
    <s v="theater/plays"/>
    <n v="139"/>
    <n v="62.33"/>
    <x v="6"/>
    <x v="11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x v="1285"/>
    <b v="1"/>
    <n v="66"/>
    <b v="1"/>
    <s v="music/rock"/>
    <n v="119"/>
    <n v="63.18"/>
    <x v="7"/>
    <x v="15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x v="1286"/>
    <b v="0"/>
    <n v="89"/>
    <b v="1"/>
    <s v="music/indie rock"/>
    <n v="166"/>
    <n v="46.65"/>
    <x v="7"/>
    <x v="12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x v="1287"/>
    <b v="0"/>
    <n v="52"/>
    <b v="1"/>
    <s v="music/rock"/>
    <n v="104"/>
    <n v="79.83"/>
    <x v="7"/>
    <x v="15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x v="1288"/>
    <b v="0"/>
    <n v="80"/>
    <b v="1"/>
    <s v="theater/plays"/>
    <n v="138"/>
    <n v="51.88"/>
    <x v="6"/>
    <x v="11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x v="1289"/>
    <b v="0"/>
    <n v="38"/>
    <b v="1"/>
    <s v="theater/plays"/>
    <n v="138"/>
    <n v="109.08"/>
    <x v="6"/>
    <x v="11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x v="1290"/>
    <b v="1"/>
    <n v="54"/>
    <b v="1"/>
    <s v="music/rock"/>
    <n v="104"/>
    <n v="76.67"/>
    <x v="7"/>
    <x v="15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x v="1291"/>
    <b v="1"/>
    <n v="113"/>
    <b v="1"/>
    <s v="theater/plays"/>
    <n v="103"/>
    <n v="36.61"/>
    <x v="6"/>
    <x v="11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x v="1292"/>
    <b v="1"/>
    <n v="73"/>
    <b v="1"/>
    <s v="photography/photobooks"/>
    <n v="176"/>
    <n v="56.64"/>
    <x v="2"/>
    <x v="3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x v="1293"/>
    <b v="0"/>
    <n v="64"/>
    <b v="0"/>
    <s v="food/small batch"/>
    <n v="39"/>
    <n v="64.53"/>
    <x v="4"/>
    <x v="7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x v="1294"/>
    <b v="1"/>
    <n v="82"/>
    <b v="1"/>
    <s v="film &amp; video/documentary"/>
    <n v="137"/>
    <n v="50.29"/>
    <x v="5"/>
    <x v="8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x v="1295"/>
    <b v="0"/>
    <n v="63"/>
    <b v="1"/>
    <s v="music/rock"/>
    <n v="103"/>
    <n v="65.38"/>
    <x v="7"/>
    <x v="15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x v="1296"/>
    <b v="0"/>
    <n v="66"/>
    <b v="1"/>
    <s v="music/rock"/>
    <n v="103"/>
    <n v="62.17"/>
    <x v="7"/>
    <x v="15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x v="1297"/>
    <b v="0"/>
    <n v="92"/>
    <b v="0"/>
    <s v="photography/places"/>
    <n v="29"/>
    <n v="44.48"/>
    <x v="2"/>
    <x v="34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x v="1298"/>
    <b v="0"/>
    <n v="48"/>
    <b v="1"/>
    <s v="theater/plays"/>
    <n v="102"/>
    <n v="85.21"/>
    <x v="6"/>
    <x v="11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x v="1299"/>
    <b v="0"/>
    <n v="71"/>
    <b v="1"/>
    <s v="music/classical music"/>
    <n v="102"/>
    <n v="57.54"/>
    <x v="7"/>
    <x v="25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x v="1300"/>
    <b v="0"/>
    <n v="88"/>
    <b v="1"/>
    <s v="theater/plays"/>
    <n v="136"/>
    <n v="46.42"/>
    <x v="6"/>
    <x v="11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x v="1301"/>
    <b v="0"/>
    <n v="20"/>
    <b v="1"/>
    <s v="theater/plays"/>
    <n v="102"/>
    <n v="204.05"/>
    <x v="6"/>
    <x v="11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x v="1302"/>
    <b v="1"/>
    <n v="67"/>
    <b v="1"/>
    <s v="food/small batch"/>
    <n v="102"/>
    <n v="60.87"/>
    <x v="4"/>
    <x v="7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x v="1303"/>
    <b v="0"/>
    <n v="48"/>
    <b v="1"/>
    <s v="theater/plays"/>
    <n v="102"/>
    <n v="84.85"/>
    <x v="6"/>
    <x v="11"/>
    <x v="1303"/>
    <x v="1301"/>
    <x v="2"/>
  </r>
  <r>
    <n v="1378"/>
    <s v="SIX BY SEVEN"/>
    <s v="A psychedelic post rock masterpiece!"/>
    <n v="2000"/>
    <n v="4067"/>
    <x v="0"/>
    <s v="GB"/>
    <s v="GBP"/>
    <x v="1302"/>
    <x v="1304"/>
    <b v="0"/>
    <n v="133"/>
    <b v="1"/>
    <s v="music/rock"/>
    <n v="203"/>
    <n v="30.58"/>
    <x v="7"/>
    <x v="15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x v="1305"/>
    <b v="1"/>
    <n v="50"/>
    <b v="0"/>
    <s v="theater/plays"/>
    <n v="41"/>
    <n v="81.319999999999993"/>
    <x v="6"/>
    <x v="11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x v="1306"/>
    <b v="0"/>
    <n v="47"/>
    <b v="1"/>
    <s v="music/rock"/>
    <n v="102"/>
    <n v="86.49"/>
    <x v="7"/>
    <x v="15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x v="1307"/>
    <b v="0"/>
    <n v="32"/>
    <b v="1"/>
    <s v="theater/musical"/>
    <n v="101"/>
    <n v="126.72"/>
    <x v="6"/>
    <x v="19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x v="1308"/>
    <b v="0"/>
    <n v="87"/>
    <b v="1"/>
    <s v="theater/plays"/>
    <n v="108"/>
    <n v="46.61"/>
    <x v="6"/>
    <x v="11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x v="1309"/>
    <b v="0"/>
    <n v="53"/>
    <b v="1"/>
    <s v="film &amp; video/television"/>
    <n v="101"/>
    <n v="76.45"/>
    <x v="5"/>
    <x v="16"/>
    <x v="1309"/>
    <x v="1307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8"/>
    <x v="1310"/>
    <b v="0"/>
    <n v="23"/>
    <b v="1"/>
    <s v="theater/plays"/>
    <n v="119"/>
    <n v="176.09"/>
    <x v="6"/>
    <x v="11"/>
    <x v="1310"/>
    <x v="130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9"/>
    <x v="1311"/>
    <b v="0"/>
    <n v="24"/>
    <b v="1"/>
    <s v="theater/plays"/>
    <n v="135"/>
    <n v="168.75"/>
    <x v="6"/>
    <x v="11"/>
    <x v="1311"/>
    <x v="130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x v="1312"/>
    <b v="1"/>
    <n v="71"/>
    <b v="1"/>
    <s v="photography/photobooks"/>
    <n v="108"/>
    <n v="56.98"/>
    <x v="2"/>
    <x v="3"/>
    <x v="1312"/>
    <x v="1310"/>
    <x v="1"/>
  </r>
  <r>
    <n v="3157"/>
    <s v="Summer FourPlay"/>
    <s v="Four Directors.  Four One Acts.  Four Genres.  For You."/>
    <n v="4000"/>
    <n v="4040"/>
    <x v="0"/>
    <s v="US"/>
    <s v="USD"/>
    <x v="1311"/>
    <x v="1313"/>
    <b v="1"/>
    <n v="41"/>
    <b v="1"/>
    <s v="theater/plays"/>
    <n v="101"/>
    <n v="98.54"/>
    <x v="6"/>
    <x v="11"/>
    <x v="1313"/>
    <x v="13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2"/>
    <x v="1314"/>
    <b v="0"/>
    <n v="47"/>
    <b v="1"/>
    <s v="film &amp; video/shorts"/>
    <n v="115"/>
    <n v="85.96"/>
    <x v="5"/>
    <x v="27"/>
    <x v="1314"/>
    <x v="13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x v="1315"/>
    <b v="0"/>
    <n v="88"/>
    <b v="1"/>
    <s v="music/rock"/>
    <n v="101"/>
    <n v="45.88"/>
    <x v="7"/>
    <x v="15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x v="1316"/>
    <b v="0"/>
    <n v="56"/>
    <b v="1"/>
    <s v="theater/plays"/>
    <n v="101"/>
    <n v="72.05"/>
    <x v="6"/>
    <x v="11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x v="1317"/>
    <b v="0"/>
    <n v="13"/>
    <b v="1"/>
    <s v="theater/plays"/>
    <n v="101"/>
    <n v="310"/>
    <x v="6"/>
    <x v="11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x v="1318"/>
    <b v="0"/>
    <n v="35"/>
    <b v="1"/>
    <s v="music/indie rock"/>
    <n v="101"/>
    <n v="115.09"/>
    <x v="7"/>
    <x v="12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x v="1319"/>
    <b v="0"/>
    <n v="98"/>
    <b v="1"/>
    <s v="music/pop"/>
    <n v="161"/>
    <n v="41.04"/>
    <x v="7"/>
    <x v="22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x v="1320"/>
    <b v="0"/>
    <n v="87"/>
    <b v="1"/>
    <s v="music/rock"/>
    <n v="115"/>
    <n v="46.22"/>
    <x v="7"/>
    <x v="15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x v="1321"/>
    <b v="0"/>
    <n v="61"/>
    <b v="1"/>
    <s v="theater/plays"/>
    <n v="100"/>
    <n v="65.87"/>
    <x v="6"/>
    <x v="11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x v="1322"/>
    <b v="0"/>
    <n v="115"/>
    <b v="1"/>
    <s v="theater/plays"/>
    <n v="100"/>
    <n v="34.92"/>
    <x v="6"/>
    <x v="11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x v="1323"/>
    <b v="0"/>
    <n v="55"/>
    <b v="1"/>
    <s v="music/indie rock"/>
    <n v="115"/>
    <n v="72.91"/>
    <x v="7"/>
    <x v="12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x v="1324"/>
    <b v="0"/>
    <n v="33"/>
    <b v="1"/>
    <s v="theater/plays"/>
    <n v="100"/>
    <n v="121.36"/>
    <x v="6"/>
    <x v="11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x v="1325"/>
    <b v="0"/>
    <n v="70"/>
    <b v="1"/>
    <s v="theater/plays"/>
    <n v="133"/>
    <n v="57.2"/>
    <x v="6"/>
    <x v="11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x v="1326"/>
    <b v="0"/>
    <n v="49"/>
    <b v="1"/>
    <s v="theater/plays"/>
    <n v="100"/>
    <n v="81.67"/>
    <x v="6"/>
    <x v="11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x v="1327"/>
    <b v="0"/>
    <n v="100"/>
    <b v="1"/>
    <s v="film &amp; video/shorts"/>
    <n v="100"/>
    <n v="40.01"/>
    <x v="5"/>
    <x v="27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x v="1328"/>
    <b v="0"/>
    <n v="35"/>
    <b v="1"/>
    <s v="theater/plays"/>
    <n v="105"/>
    <n v="114.29"/>
    <x v="6"/>
    <x v="11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x v="1329"/>
    <b v="0"/>
    <n v="31"/>
    <b v="1"/>
    <s v="theater/plays"/>
    <n v="100"/>
    <n v="129.03"/>
    <x v="6"/>
    <x v="11"/>
    <x v="1329"/>
    <x v="13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8"/>
    <x v="1330"/>
    <b v="0"/>
    <n v="13"/>
    <b v="1"/>
    <s v="theater/plays"/>
    <n v="100"/>
    <n v="307.69"/>
    <x v="6"/>
    <x v="11"/>
    <x v="1330"/>
    <x v="1328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9"/>
    <x v="1331"/>
    <b v="0"/>
    <n v="54"/>
    <b v="1"/>
    <s v="theater/spaces"/>
    <n v="107"/>
    <n v="74.069999999999993"/>
    <x v="6"/>
    <x v="9"/>
    <x v="1331"/>
    <x v="1329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x v="1332"/>
    <b v="1"/>
    <n v="38"/>
    <b v="0"/>
    <s v="photography/photobooks"/>
    <n v="36"/>
    <n v="104.89"/>
    <x v="2"/>
    <x v="3"/>
    <x v="1332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x v="1333"/>
    <b v="1"/>
    <n v="84"/>
    <b v="1"/>
    <s v="film &amp; video/documentary"/>
    <n v="114"/>
    <n v="47.4"/>
    <x v="5"/>
    <x v="8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x v="1334"/>
    <b v="0"/>
    <n v="57"/>
    <b v="1"/>
    <s v="film &amp; video/shorts"/>
    <n v="114"/>
    <n v="69.790000000000006"/>
    <x v="5"/>
    <x v="27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x v="1335"/>
    <b v="0"/>
    <n v="74"/>
    <b v="1"/>
    <s v="publishing/nonfiction"/>
    <n v="179"/>
    <n v="53.73"/>
    <x v="1"/>
    <x v="17"/>
    <x v="1335"/>
    <x v="1333"/>
    <x v="0"/>
  </r>
  <r>
    <n v="2099"/>
    <s v="Roosevelt Died."/>
    <s v="Our tour van died, we need help!"/>
    <n v="3000"/>
    <n v="3971"/>
    <x v="0"/>
    <s v="US"/>
    <s v="USD"/>
    <x v="1334"/>
    <x v="1336"/>
    <b v="0"/>
    <n v="63"/>
    <b v="1"/>
    <s v="music/indie rock"/>
    <n v="132"/>
    <n v="63.03"/>
    <x v="7"/>
    <x v="12"/>
    <x v="1336"/>
    <x v="1334"/>
    <x v="4"/>
  </r>
  <r>
    <n v="1859"/>
    <s v="Queen Kwong Tour to London and Paris"/>
    <s v="Queen Kwong is going ON TOUR to London and Paris!"/>
    <n v="3000"/>
    <n v="3955"/>
    <x v="0"/>
    <s v="US"/>
    <s v="USD"/>
    <x v="1335"/>
    <x v="1337"/>
    <b v="0"/>
    <n v="56"/>
    <b v="1"/>
    <s v="music/rock"/>
    <n v="132"/>
    <n v="70.63"/>
    <x v="7"/>
    <x v="15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x v="1338"/>
    <b v="1"/>
    <n v="73"/>
    <b v="1"/>
    <s v="theater/spaces"/>
    <n v="101"/>
    <n v="53.95"/>
    <x v="6"/>
    <x v="9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x v="1339"/>
    <b v="1"/>
    <n v="85"/>
    <b v="1"/>
    <s v="music/indie rock"/>
    <n v="171"/>
    <n v="46.18"/>
    <x v="7"/>
    <x v="12"/>
    <x v="1339"/>
    <x v="1337"/>
    <x v="0"/>
  </r>
  <r>
    <n v="1395"/>
    <s v="Quiet Oaks Full Length Album"/>
    <s v="Help Quiet Oaks record their debut album!!!"/>
    <n v="3500"/>
    <n v="3916"/>
    <x v="0"/>
    <s v="US"/>
    <s v="USD"/>
    <x v="1338"/>
    <x v="1340"/>
    <b v="0"/>
    <n v="82"/>
    <b v="1"/>
    <s v="music/rock"/>
    <n v="112"/>
    <n v="47.76"/>
    <x v="7"/>
    <x v="15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x v="1341"/>
    <b v="0"/>
    <n v="65"/>
    <b v="1"/>
    <s v="music/classical music"/>
    <n v="112"/>
    <n v="60.15"/>
    <x v="7"/>
    <x v="25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x v="1342"/>
    <b v="0"/>
    <n v="64"/>
    <b v="1"/>
    <s v="theater/plays"/>
    <n v="130"/>
    <n v="61.06"/>
    <x v="6"/>
    <x v="11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x v="1343"/>
    <b v="0"/>
    <n v="61"/>
    <b v="1"/>
    <s v="music/classical music"/>
    <n v="195"/>
    <n v="64.03"/>
    <x v="7"/>
    <x v="25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x v="1344"/>
    <b v="0"/>
    <n v="37"/>
    <b v="0"/>
    <s v="theater/plays"/>
    <n v="78"/>
    <n v="105.54"/>
    <x v="6"/>
    <x v="11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x v="1345"/>
    <b v="0"/>
    <n v="39"/>
    <b v="1"/>
    <s v="theater/plays"/>
    <n v="118"/>
    <n v="100.06"/>
    <x v="6"/>
    <x v="11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x v="1346"/>
    <b v="0"/>
    <n v="31"/>
    <b v="1"/>
    <s v="theater/plays"/>
    <n v="111"/>
    <n v="125.81"/>
    <x v="6"/>
    <x v="11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x v="1347"/>
    <b v="0"/>
    <n v="66"/>
    <b v="1"/>
    <s v="theater/plays"/>
    <n v="111"/>
    <n v="58.79"/>
    <x v="6"/>
    <x v="11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x v="1348"/>
    <b v="0"/>
    <n v="46"/>
    <b v="0"/>
    <s v="theater/plays"/>
    <n v="35"/>
    <n v="84.28"/>
    <x v="6"/>
    <x v="11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x v="1349"/>
    <b v="1"/>
    <n v="70"/>
    <b v="1"/>
    <s v="photography/photobooks"/>
    <n v="110"/>
    <n v="55.22"/>
    <x v="2"/>
    <x v="3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x v="1350"/>
    <b v="1"/>
    <n v="120"/>
    <b v="1"/>
    <s v="film &amp; video/documentary"/>
    <n v="385"/>
    <n v="32.1"/>
    <x v="5"/>
    <x v="8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x v="1351"/>
    <b v="0"/>
    <n v="81"/>
    <b v="1"/>
    <s v="music/pop"/>
    <n v="101"/>
    <n v="47.19"/>
    <x v="7"/>
    <x v="22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x v="1352"/>
    <b v="0"/>
    <n v="130"/>
    <b v="1"/>
    <s v="theater/plays"/>
    <n v="109"/>
    <n v="29.26"/>
    <x v="6"/>
    <x v="11"/>
    <x v="1352"/>
    <x v="1350"/>
    <x v="1"/>
  </r>
  <r>
    <n v="1290"/>
    <s v="I Died... I Came Back, ... Whatever"/>
    <s v="Sometimes your Heart has to STOP for your Life to START."/>
    <n v="3500"/>
    <n v="3800"/>
    <x v="0"/>
    <s v="US"/>
    <s v="USD"/>
    <x v="1351"/>
    <x v="1353"/>
    <b v="0"/>
    <n v="86"/>
    <b v="1"/>
    <s v="theater/plays"/>
    <n v="109"/>
    <n v="44.19"/>
    <x v="6"/>
    <x v="11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x v="1354"/>
    <b v="0"/>
    <n v="50"/>
    <b v="1"/>
    <s v="theater/musical"/>
    <n v="109"/>
    <n v="75.959999999999994"/>
    <x v="6"/>
    <x v="19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x v="1355"/>
    <b v="1"/>
    <n v="59"/>
    <b v="1"/>
    <s v="music/rock"/>
    <n v="152"/>
    <n v="64.25"/>
    <x v="7"/>
    <x v="15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x v="1356"/>
    <b v="1"/>
    <n v="79"/>
    <b v="1"/>
    <s v="technology/hardware"/>
    <n v="126"/>
    <n v="47.91"/>
    <x v="0"/>
    <x v="0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x v="1357"/>
    <b v="0"/>
    <n v="28"/>
    <b v="0"/>
    <s v="technology/web"/>
    <n v="5"/>
    <n v="135.04"/>
    <x v="0"/>
    <x v="26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x v="1358"/>
    <b v="0"/>
    <n v="56"/>
    <b v="1"/>
    <s v="music/classical music"/>
    <n v="103"/>
    <n v="67.42"/>
    <x v="7"/>
    <x v="25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x v="1359"/>
    <b v="1"/>
    <n v="60"/>
    <b v="1"/>
    <s v="theater/plays"/>
    <n v="126"/>
    <n v="62.88"/>
    <x v="6"/>
    <x v="11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x v="1360"/>
    <b v="0"/>
    <n v="60"/>
    <b v="1"/>
    <s v="theater/plays"/>
    <n v="107"/>
    <n v="62.67"/>
    <x v="6"/>
    <x v="11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x v="1361"/>
    <b v="1"/>
    <n v="74"/>
    <b v="1"/>
    <s v="music/rock"/>
    <n v="114"/>
    <n v="50.69"/>
    <x v="7"/>
    <x v="15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x v="1362"/>
    <b v="0"/>
    <n v="50"/>
    <b v="1"/>
    <s v="theater/musical"/>
    <n v="125"/>
    <n v="75"/>
    <x v="6"/>
    <x v="19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x v="1363"/>
    <b v="0"/>
    <n v="63"/>
    <b v="1"/>
    <s v="music/classical music"/>
    <n v="107"/>
    <n v="59.46"/>
    <x v="7"/>
    <x v="25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x v="1364"/>
    <b v="1"/>
    <n v="73"/>
    <b v="1"/>
    <s v="music/indie rock"/>
    <n v="107"/>
    <n v="51.19"/>
    <x v="7"/>
    <x v="12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x v="1365"/>
    <b v="1"/>
    <n v="55"/>
    <b v="1"/>
    <s v="film &amp; video/documentary"/>
    <n v="107"/>
    <n v="67.91"/>
    <x v="5"/>
    <x v="8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x v="1366"/>
    <b v="0"/>
    <n v="78"/>
    <b v="1"/>
    <s v="theater/plays"/>
    <n v="124"/>
    <n v="47.85"/>
    <x v="6"/>
    <x v="11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x v="1367"/>
    <b v="0"/>
    <n v="52"/>
    <b v="1"/>
    <s v="theater/plays"/>
    <n v="107"/>
    <n v="71.73"/>
    <x v="6"/>
    <x v="11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x v="1368"/>
    <b v="0"/>
    <n v="47"/>
    <b v="1"/>
    <s v="theater/plays"/>
    <n v="106"/>
    <n v="78.94"/>
    <x v="6"/>
    <x v="11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x v="1369"/>
    <b v="0"/>
    <n v="117"/>
    <b v="1"/>
    <s v="film &amp; video/television"/>
    <n v="123"/>
    <n v="31.62"/>
    <x v="5"/>
    <x v="16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x v="1370"/>
    <b v="0"/>
    <n v="47"/>
    <b v="1"/>
    <s v="film &amp; video/shorts"/>
    <n v="247"/>
    <n v="78.72"/>
    <x v="5"/>
    <x v="27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x v="1369"/>
    <x v="1371"/>
    <b v="0"/>
    <n v="25"/>
    <b v="0"/>
    <s v="theater/plays"/>
    <n v="37"/>
    <n v="147.4"/>
    <x v="6"/>
    <x v="11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x v="1372"/>
    <b v="0"/>
    <n v="67"/>
    <b v="1"/>
    <s v="music/classical music"/>
    <n v="123"/>
    <n v="54.99"/>
    <x v="7"/>
    <x v="25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x v="1373"/>
    <b v="0"/>
    <n v="62"/>
    <b v="1"/>
    <s v="music/metal"/>
    <n v="105"/>
    <n v="59.26"/>
    <x v="7"/>
    <x v="20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x v="1374"/>
    <b v="0"/>
    <n v="29"/>
    <b v="1"/>
    <s v="theater/plays"/>
    <n v="108"/>
    <n v="126.55"/>
    <x v="6"/>
    <x v="11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x v="1375"/>
    <b v="0"/>
    <n v="111"/>
    <b v="1"/>
    <s v="theater/plays"/>
    <n v="105"/>
    <n v="32.97"/>
    <x v="6"/>
    <x v="11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x v="1376"/>
    <b v="0"/>
    <n v="46"/>
    <b v="1"/>
    <s v="theater/plays"/>
    <n v="105"/>
    <n v="79.540000000000006"/>
    <x v="6"/>
    <x v="11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x v="1377"/>
    <b v="0"/>
    <n v="51"/>
    <b v="1"/>
    <s v="theater/plays"/>
    <n v="104"/>
    <n v="71.67"/>
    <x v="6"/>
    <x v="11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x v="1378"/>
    <b v="0"/>
    <n v="79"/>
    <b v="1"/>
    <s v="music/rock"/>
    <n v="121"/>
    <n v="46.09"/>
    <x v="7"/>
    <x v="15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x v="1379"/>
    <b v="1"/>
    <n v="29"/>
    <b v="1"/>
    <s v="film &amp; video/documentary"/>
    <n v="104"/>
    <n v="125.45"/>
    <x v="5"/>
    <x v="8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x v="1380"/>
    <b v="0"/>
    <n v="29"/>
    <b v="1"/>
    <s v="theater/plays"/>
    <n v="121"/>
    <n v="125.38"/>
    <x v="6"/>
    <x v="11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x v="1381"/>
    <b v="0"/>
    <n v="60"/>
    <b v="1"/>
    <s v="film &amp; video/shorts"/>
    <n v="103"/>
    <n v="60"/>
    <x v="5"/>
    <x v="27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x v="1382"/>
    <b v="0"/>
    <n v="46"/>
    <b v="1"/>
    <s v="film &amp; video/shorts"/>
    <n v="120"/>
    <n v="78.260000000000005"/>
    <x v="5"/>
    <x v="27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x v="1383"/>
    <b v="0"/>
    <n v="57"/>
    <b v="0"/>
    <s v="publishing/fiction"/>
    <n v="51"/>
    <n v="63.12"/>
    <x v="1"/>
    <x v="35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x v="1384"/>
    <b v="0"/>
    <n v="27"/>
    <b v="1"/>
    <s v="theater/plays"/>
    <n v="103"/>
    <n v="132.96"/>
    <x v="6"/>
    <x v="11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x v="1385"/>
    <b v="0"/>
    <n v="69"/>
    <b v="1"/>
    <s v="music/rock"/>
    <n v="119"/>
    <n v="51.81"/>
    <x v="7"/>
    <x v="15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x v="1386"/>
    <b v="0"/>
    <n v="96"/>
    <b v="1"/>
    <s v="theater/plays"/>
    <n v="128"/>
    <n v="37.21"/>
    <x v="6"/>
    <x v="11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x v="1387"/>
    <b v="0"/>
    <n v="81"/>
    <b v="0"/>
    <s v="technology/wearables"/>
    <n v="18"/>
    <n v="43.98"/>
    <x v="0"/>
    <x v="1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x v="1388"/>
    <b v="0"/>
    <n v="62"/>
    <b v="1"/>
    <s v="publishing/nonfiction"/>
    <n v="119"/>
    <n v="57.34"/>
    <x v="1"/>
    <x v="17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x v="1389"/>
    <b v="0"/>
    <n v="6"/>
    <b v="0"/>
    <s v="technology/wearables"/>
    <n v="4"/>
    <n v="591.66999999999996"/>
    <x v="0"/>
    <x v="1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x v="1390"/>
    <b v="0"/>
    <n v="62"/>
    <b v="1"/>
    <s v="theater/plays"/>
    <n v="118"/>
    <n v="57.26"/>
    <x v="6"/>
    <x v="11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x v="1391"/>
    <b v="0"/>
    <n v="69"/>
    <b v="1"/>
    <s v="music/electronic music"/>
    <n v="101"/>
    <n v="51.3"/>
    <x v="7"/>
    <x v="13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x v="1392"/>
    <b v="1"/>
    <n v="104"/>
    <b v="1"/>
    <s v="theater/plays"/>
    <n v="101"/>
    <n v="33.99"/>
    <x v="6"/>
    <x v="11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x v="1393"/>
    <b v="0"/>
    <n v="39"/>
    <b v="1"/>
    <s v="theater/musical"/>
    <n v="101"/>
    <n v="90.54"/>
    <x v="6"/>
    <x v="19"/>
    <x v="1393"/>
    <x v="139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2"/>
    <x v="1394"/>
    <b v="0"/>
    <n v="33"/>
    <b v="0"/>
    <s v="theater/plays"/>
    <n v="71"/>
    <n v="106.97"/>
    <x v="6"/>
    <x v="11"/>
    <x v="1394"/>
    <x v="1392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3"/>
    <x v="1395"/>
    <b v="0"/>
    <n v="40"/>
    <b v="1"/>
    <s v="theater/plays"/>
    <n v="101"/>
    <n v="88.25"/>
    <x v="6"/>
    <x v="11"/>
    <x v="1395"/>
    <x v="139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x v="1396"/>
    <b v="0"/>
    <n v="46"/>
    <b v="1"/>
    <s v="theater/plays"/>
    <n v="101"/>
    <n v="76.650000000000006"/>
    <x v="6"/>
    <x v="11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x v="1397"/>
    <b v="1"/>
    <n v="34"/>
    <b v="1"/>
    <s v="theater/plays"/>
    <n v="100"/>
    <n v="103.35"/>
    <x v="6"/>
    <x v="11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x v="1398"/>
    <b v="1"/>
    <n v="61"/>
    <b v="1"/>
    <s v="film &amp; video/documentary"/>
    <n v="153"/>
    <n v="57.54"/>
    <x v="5"/>
    <x v="8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x v="1399"/>
    <b v="0"/>
    <n v="40"/>
    <b v="1"/>
    <s v="theater/spaces"/>
    <n v="103"/>
    <n v="87.7"/>
    <x v="6"/>
    <x v="9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x v="1400"/>
    <b v="0"/>
    <n v="35"/>
    <b v="1"/>
    <s v="theater/plays"/>
    <n v="117"/>
    <n v="100.17"/>
    <x v="6"/>
    <x v="11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x v="1399"/>
    <x v="1401"/>
    <b v="0"/>
    <n v="12"/>
    <b v="1"/>
    <s v="film &amp; video/television"/>
    <n v="100"/>
    <n v="291.79000000000002"/>
    <x v="5"/>
    <x v="16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x v="1402"/>
    <b v="0"/>
    <n v="35"/>
    <b v="1"/>
    <s v="film &amp; video/shorts"/>
    <n v="100"/>
    <n v="100"/>
    <x v="5"/>
    <x v="27"/>
    <x v="1402"/>
    <x v="14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1"/>
    <x v="1403"/>
    <b v="0"/>
    <n v="56"/>
    <b v="1"/>
    <s v="music/pop"/>
    <n v="175"/>
    <n v="62.5"/>
    <x v="7"/>
    <x v="22"/>
    <x v="1403"/>
    <x v="1401"/>
    <x v="6"/>
  </r>
  <r>
    <n v="831"/>
    <s v="Let The 7Horse Run!"/>
    <s v="7Horse is a new band with a self-funded album and a show they want to rock in your town!"/>
    <n v="1500"/>
    <n v="3500"/>
    <x v="0"/>
    <s v="US"/>
    <s v="USD"/>
    <x v="1402"/>
    <x v="1404"/>
    <b v="0"/>
    <n v="20"/>
    <b v="1"/>
    <s v="music/rock"/>
    <n v="233"/>
    <n v="175"/>
    <x v="7"/>
    <x v="15"/>
    <x v="1404"/>
    <x v="1402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x v="1405"/>
    <b v="0"/>
    <n v="82"/>
    <b v="1"/>
    <s v="technology/wearables"/>
    <n v="140"/>
    <n v="42.67"/>
    <x v="0"/>
    <x v="1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x v="1406"/>
    <b v="0"/>
    <n v="63"/>
    <b v="1"/>
    <s v="theater/plays"/>
    <n v="116"/>
    <n v="55.33"/>
    <x v="6"/>
    <x v="11"/>
    <x v="1406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x v="1405"/>
    <x v="1407"/>
    <b v="1"/>
    <n v="55"/>
    <b v="1"/>
    <s v="theater/plays"/>
    <n v="116"/>
    <n v="63.36"/>
    <x v="6"/>
    <x v="11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x v="1408"/>
    <b v="0"/>
    <n v="74"/>
    <b v="1"/>
    <s v="theater/plays"/>
    <n v="108"/>
    <n v="46.89"/>
    <x v="6"/>
    <x v="11"/>
    <x v="1408"/>
    <x v="1406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7"/>
    <x v="1409"/>
    <b v="0"/>
    <n v="30"/>
    <b v="0"/>
    <s v="food/food trucks"/>
    <n v="7"/>
    <n v="115.53"/>
    <x v="4"/>
    <x v="29"/>
    <x v="1409"/>
    <x v="1407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8"/>
    <x v="1410"/>
    <b v="0"/>
    <n v="117"/>
    <b v="1"/>
    <s v="music/rock"/>
    <n v="139"/>
    <n v="29.62"/>
    <x v="7"/>
    <x v="15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x v="1411"/>
    <b v="0"/>
    <n v="75"/>
    <b v="1"/>
    <s v="music/indie rock"/>
    <n v="116"/>
    <n v="46.2"/>
    <x v="7"/>
    <x v="12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x v="1412"/>
    <b v="0"/>
    <n v="112"/>
    <b v="1"/>
    <s v="theater/plays"/>
    <n v="116"/>
    <n v="30.94"/>
    <x v="6"/>
    <x v="11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x v="1413"/>
    <b v="0"/>
    <n v="42"/>
    <b v="1"/>
    <s v="music/pop"/>
    <n v="115"/>
    <n v="82.38"/>
    <x v="7"/>
    <x v="22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x v="1414"/>
    <b v="0"/>
    <n v="70"/>
    <b v="1"/>
    <s v="music/indie rock"/>
    <n v="173"/>
    <n v="49.34"/>
    <x v="7"/>
    <x v="12"/>
    <x v="1414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x v="1413"/>
    <x v="1415"/>
    <b v="0"/>
    <n v="40"/>
    <b v="1"/>
    <s v="theater/plays"/>
    <n v="105"/>
    <n v="86.23"/>
    <x v="6"/>
    <x v="11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x v="1416"/>
    <b v="1"/>
    <n v="26"/>
    <b v="0"/>
    <s v="theater/spaces"/>
    <n v="34"/>
    <n v="132.35"/>
    <x v="6"/>
    <x v="9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x v="1417"/>
    <b v="0"/>
    <n v="31"/>
    <b v="1"/>
    <s v="theater/plays"/>
    <n v="115"/>
    <n v="110.97"/>
    <x v="6"/>
    <x v="11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x v="1418"/>
    <b v="0"/>
    <n v="33"/>
    <b v="1"/>
    <s v="music/indie rock"/>
    <n v="114"/>
    <n v="104"/>
    <x v="7"/>
    <x v="12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x v="1419"/>
    <b v="0"/>
    <n v="70"/>
    <b v="1"/>
    <s v="music/rock"/>
    <n v="122"/>
    <n v="48.84"/>
    <x v="7"/>
    <x v="15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x v="1420"/>
    <b v="0"/>
    <n v="34"/>
    <b v="0"/>
    <s v="technology/wearables"/>
    <n v="1"/>
    <n v="100.5"/>
    <x v="0"/>
    <x v="1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x v="1421"/>
    <b v="0"/>
    <n v="27"/>
    <b v="0"/>
    <s v="technology/makerspaces"/>
    <n v="18"/>
    <n v="126.48"/>
    <x v="0"/>
    <x v="24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x v="1422"/>
    <b v="0"/>
    <n v="22"/>
    <b v="0"/>
    <s v="publishing/art books"/>
    <n v="14"/>
    <n v="155"/>
    <x v="1"/>
    <x v="32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x v="1423"/>
    <b v="0"/>
    <n v="30"/>
    <b v="0"/>
    <s v="games/video games"/>
    <n v="6"/>
    <n v="113.57"/>
    <x v="3"/>
    <x v="18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x v="1424"/>
    <b v="0"/>
    <n v="30"/>
    <b v="1"/>
    <s v="theater/plays"/>
    <n v="114"/>
    <n v="113.57"/>
    <x v="6"/>
    <x v="11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x v="1425"/>
    <b v="0"/>
    <n v="7"/>
    <b v="0"/>
    <s v="theater/plays"/>
    <n v="62"/>
    <n v="486.43"/>
    <x v="6"/>
    <x v="11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x v="1426"/>
    <b v="0"/>
    <n v="60"/>
    <b v="1"/>
    <s v="film &amp; video/shorts"/>
    <n v="106"/>
    <n v="56.67"/>
    <x v="5"/>
    <x v="27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x v="1427"/>
    <b v="0"/>
    <n v="51"/>
    <b v="1"/>
    <s v="theater/plays"/>
    <n v="136"/>
    <n v="66.67"/>
    <x v="6"/>
    <x v="11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x v="1428"/>
    <b v="0"/>
    <n v="37"/>
    <b v="1"/>
    <s v="film &amp; video/shorts"/>
    <n v="105"/>
    <n v="91.84"/>
    <x v="5"/>
    <x v="27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x v="1429"/>
    <b v="0"/>
    <n v="72"/>
    <b v="1"/>
    <s v="technology/space exploration"/>
    <n v="170"/>
    <n v="47.18"/>
    <x v="0"/>
    <x v="4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x v="1430"/>
    <b v="1"/>
    <n v="74"/>
    <b v="1"/>
    <s v="theater/plays"/>
    <n v="110"/>
    <n v="45.88"/>
    <x v="6"/>
    <x v="11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x v="1431"/>
    <b v="0"/>
    <n v="68"/>
    <b v="1"/>
    <s v="film &amp; video/television"/>
    <n v="130"/>
    <n v="49.88"/>
    <x v="5"/>
    <x v="16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x v="1432"/>
    <b v="0"/>
    <n v="38"/>
    <b v="0"/>
    <s v="food/food trucks"/>
    <n v="6"/>
    <n v="89.21"/>
    <x v="4"/>
    <x v="29"/>
    <x v="1432"/>
    <x v="143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1"/>
    <x v="1433"/>
    <b v="0"/>
    <n v="69"/>
    <b v="1"/>
    <s v="theater/plays"/>
    <n v="113"/>
    <n v="49.06"/>
    <x v="6"/>
    <x v="11"/>
    <x v="1433"/>
    <x v="143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2"/>
    <x v="1434"/>
    <b v="0"/>
    <n v="36"/>
    <b v="1"/>
    <s v="music/indie rock"/>
    <n v="226"/>
    <n v="94.03"/>
    <x v="7"/>
    <x v="12"/>
    <x v="1434"/>
    <x v="143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x v="1435"/>
    <b v="0"/>
    <n v="34"/>
    <b v="1"/>
    <s v="theater/plays"/>
    <n v="113"/>
    <n v="99.5"/>
    <x v="6"/>
    <x v="11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x v="1436"/>
    <b v="0"/>
    <n v="81"/>
    <b v="1"/>
    <s v="music/indie rock"/>
    <n v="101"/>
    <n v="41.73"/>
    <x v="7"/>
    <x v="12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x v="1437"/>
    <b v="0"/>
    <n v="57"/>
    <b v="1"/>
    <s v="music/rock"/>
    <n v="135"/>
    <n v="59.16"/>
    <x v="7"/>
    <x v="15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x v="1438"/>
    <b v="1"/>
    <n v="76"/>
    <b v="1"/>
    <s v="publishing/radio &amp; podcasts"/>
    <n v="112"/>
    <n v="44.32"/>
    <x v="1"/>
    <x v="2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x v="1439"/>
    <b v="0"/>
    <n v="34"/>
    <b v="1"/>
    <s v="theater/plays"/>
    <n v="102"/>
    <n v="99"/>
    <x v="6"/>
    <x v="11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x v="1440"/>
    <b v="0"/>
    <n v="76"/>
    <b v="1"/>
    <s v="theater/plays"/>
    <n v="112"/>
    <n v="44.25"/>
    <x v="6"/>
    <x v="11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x v="1441"/>
    <b v="0"/>
    <n v="55"/>
    <b v="1"/>
    <s v="music/indie rock"/>
    <n v="105"/>
    <n v="61.1"/>
    <x v="7"/>
    <x v="12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x v="1442"/>
    <b v="0"/>
    <n v="83"/>
    <b v="1"/>
    <s v="film &amp; video/documentary"/>
    <n v="112"/>
    <n v="40.4"/>
    <x v="5"/>
    <x v="8"/>
    <x v="1442"/>
    <x v="14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1"/>
    <x v="1443"/>
    <b v="0"/>
    <n v="28"/>
    <b v="1"/>
    <s v="theater/plays"/>
    <n v="100"/>
    <n v="119.64"/>
    <x v="6"/>
    <x v="11"/>
    <x v="1443"/>
    <x v="144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x v="1444"/>
    <b v="0"/>
    <n v="23"/>
    <b v="1"/>
    <s v="theater/plays"/>
    <n v="102"/>
    <n v="145.65"/>
    <x v="6"/>
    <x v="11"/>
    <x v="1444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3"/>
    <x v="1445"/>
    <b v="0"/>
    <n v="49"/>
    <b v="1"/>
    <s v="publishing/nonfiction"/>
    <n v="112"/>
    <n v="68.37"/>
    <x v="1"/>
    <x v="17"/>
    <x v="1445"/>
    <x v="144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x v="1446"/>
    <b v="0"/>
    <n v="8"/>
    <b v="1"/>
    <s v="music/indie rock"/>
    <n v="111"/>
    <n v="416.88"/>
    <x v="7"/>
    <x v="12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x v="1447"/>
    <b v="0"/>
    <n v="36"/>
    <b v="1"/>
    <s v="theater/plays"/>
    <n v="111"/>
    <n v="92.5"/>
    <x v="6"/>
    <x v="11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x v="1448"/>
    <b v="0"/>
    <n v="115"/>
    <b v="1"/>
    <s v="music/indie rock"/>
    <n v="111"/>
    <n v="28.88"/>
    <x v="7"/>
    <x v="12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x v="1449"/>
    <b v="0"/>
    <n v="52"/>
    <b v="1"/>
    <s v="theater/plays"/>
    <n v="111"/>
    <n v="63.85"/>
    <x v="6"/>
    <x v="11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x v="1450"/>
    <b v="1"/>
    <n v="47"/>
    <b v="0"/>
    <s v="technology/makerspaces"/>
    <n v="33"/>
    <n v="70.62"/>
    <x v="0"/>
    <x v="24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x v="1451"/>
    <b v="0"/>
    <n v="43"/>
    <b v="1"/>
    <s v="theater/plays"/>
    <n v="111"/>
    <n v="77.19"/>
    <x v="6"/>
    <x v="11"/>
    <x v="1451"/>
    <x v="1449"/>
    <x v="2"/>
  </r>
  <r>
    <n v="746"/>
    <s v="Attention: People With Body Parts"/>
    <s v="This is a book of letters. Letters to our body parts."/>
    <n v="2987"/>
    <n v="3318"/>
    <x v="0"/>
    <s v="US"/>
    <s v="USD"/>
    <x v="1450"/>
    <x v="1452"/>
    <b v="0"/>
    <n v="97"/>
    <b v="1"/>
    <s v="publishing/nonfiction"/>
    <n v="111"/>
    <n v="34.21"/>
    <x v="1"/>
    <x v="17"/>
    <x v="1452"/>
    <x v="1450"/>
    <x v="3"/>
  </r>
  <r>
    <n v="1339"/>
    <s v="Linkoo (Canceled)"/>
    <s v="World's Smallest customizable Phone &amp; GPS Watch for kids !"/>
    <n v="50000"/>
    <n v="3317"/>
    <x v="1"/>
    <s v="US"/>
    <s v="USD"/>
    <x v="1451"/>
    <x v="1453"/>
    <b v="0"/>
    <n v="37"/>
    <b v="0"/>
    <s v="technology/wearables"/>
    <n v="7"/>
    <n v="89.65"/>
    <x v="0"/>
    <x v="1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x v="1454"/>
    <b v="1"/>
    <n v="49"/>
    <b v="1"/>
    <s v="theater/plays"/>
    <n v="100"/>
    <n v="67.650000000000006"/>
    <x v="6"/>
    <x v="11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x v="1455"/>
    <b v="0"/>
    <n v="44"/>
    <b v="1"/>
    <s v="theater/plays"/>
    <n v="118"/>
    <n v="75.34"/>
    <x v="6"/>
    <x v="11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x v="1456"/>
    <b v="1"/>
    <n v="151"/>
    <b v="1"/>
    <s v="technology/space exploration"/>
    <n v="661"/>
    <n v="21.9"/>
    <x v="0"/>
    <x v="4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x v="1457"/>
    <b v="0"/>
    <n v="44"/>
    <b v="1"/>
    <s v="music/rock"/>
    <n v="132"/>
    <n v="75.11"/>
    <x v="7"/>
    <x v="15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x v="1458"/>
    <b v="0"/>
    <n v="27"/>
    <b v="0"/>
    <s v="games/video games"/>
    <n v="18"/>
    <n v="122"/>
    <x v="3"/>
    <x v="18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x v="1459"/>
    <b v="0"/>
    <n v="70"/>
    <b v="1"/>
    <s v="theater/plays"/>
    <n v="110"/>
    <n v="47.03"/>
    <x v="6"/>
    <x v="11"/>
    <x v="1459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x v="1458"/>
    <x v="1460"/>
    <b v="0"/>
    <n v="117"/>
    <b v="1"/>
    <s v="film &amp; video/television"/>
    <n v="110"/>
    <n v="28.11"/>
    <x v="5"/>
    <x v="16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x v="1461"/>
    <b v="0"/>
    <n v="24"/>
    <b v="1"/>
    <s v="theater/plays"/>
    <n v="109"/>
    <n v="136.46"/>
    <x v="6"/>
    <x v="11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x v="1462"/>
    <b v="0"/>
    <n v="39"/>
    <b v="1"/>
    <s v="theater/plays"/>
    <n v="109"/>
    <n v="83.97"/>
    <x v="6"/>
    <x v="11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x v="1463"/>
    <b v="0"/>
    <n v="21"/>
    <b v="1"/>
    <s v="theater/plays"/>
    <n v="109"/>
    <n v="155.94999999999999"/>
    <x v="6"/>
    <x v="11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x v="1464"/>
    <b v="0"/>
    <n v="46"/>
    <b v="1"/>
    <s v="theater/plays"/>
    <n v="109"/>
    <n v="71.150000000000006"/>
    <x v="6"/>
    <x v="11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x v="1465"/>
    <b v="0"/>
    <n v="57"/>
    <b v="1"/>
    <s v="theater/plays"/>
    <n v="109"/>
    <n v="57.39"/>
    <x v="6"/>
    <x v="11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x v="1466"/>
    <b v="1"/>
    <n v="70"/>
    <b v="1"/>
    <s v="theater/plays"/>
    <n v="102"/>
    <n v="46.71"/>
    <x v="6"/>
    <x v="11"/>
    <x v="1466"/>
    <x v="1463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4"/>
    <x v="1467"/>
    <b v="0"/>
    <n v="38"/>
    <b v="1"/>
    <s v="theater/musical"/>
    <n v="105"/>
    <n v="85.74"/>
    <x v="6"/>
    <x v="19"/>
    <x v="1467"/>
    <x v="1464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5"/>
    <x v="1468"/>
    <b v="0"/>
    <n v="61"/>
    <b v="1"/>
    <s v="food/small batch"/>
    <n v="109"/>
    <n v="53.41"/>
    <x v="4"/>
    <x v="7"/>
    <x v="1468"/>
    <x v="146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x v="1469"/>
    <b v="0"/>
    <n v="40"/>
    <b v="1"/>
    <s v="theater/plays"/>
    <n v="109"/>
    <n v="81.38"/>
    <x v="6"/>
    <x v="11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x v="1470"/>
    <b v="0"/>
    <n v="24"/>
    <b v="1"/>
    <s v="theater/plays"/>
    <n v="109"/>
    <n v="135.63"/>
    <x v="6"/>
    <x v="11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x v="1471"/>
    <b v="0"/>
    <n v="46"/>
    <b v="1"/>
    <s v="music/indie rock"/>
    <n v="108"/>
    <n v="70.650000000000006"/>
    <x v="7"/>
    <x v="12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x v="1472"/>
    <b v="1"/>
    <n v="79"/>
    <b v="1"/>
    <s v="music/indie rock"/>
    <n v="108"/>
    <n v="40.96"/>
    <x v="7"/>
    <x v="12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x v="1473"/>
    <b v="1"/>
    <n v="77"/>
    <b v="1"/>
    <s v="music/indie rock"/>
    <n v="108"/>
    <n v="41.96"/>
    <x v="7"/>
    <x v="12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x v="1474"/>
    <b v="0"/>
    <n v="71"/>
    <b v="1"/>
    <s v="music/rock"/>
    <n v="108"/>
    <n v="45.44"/>
    <x v="7"/>
    <x v="15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x v="1475"/>
    <b v="0"/>
    <n v="83"/>
    <b v="1"/>
    <s v="photography/photobooks"/>
    <n v="129"/>
    <n v="38.869999999999997"/>
    <x v="2"/>
    <x v="3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x v="1476"/>
    <b v="0"/>
    <n v="42"/>
    <b v="1"/>
    <s v="theater/spaces"/>
    <n v="108"/>
    <n v="76.790000000000006"/>
    <x v="6"/>
    <x v="9"/>
    <x v="1476"/>
    <x v="1473"/>
    <x v="4"/>
  </r>
  <r>
    <n v="2258"/>
    <s v="A Sundered World"/>
    <s v="A Dungeon World campaign setting that takes place after the end of the worlds."/>
    <n v="2200"/>
    <n v="3223"/>
    <x v="0"/>
    <s v="US"/>
    <s v="USD"/>
    <x v="1474"/>
    <x v="1477"/>
    <b v="0"/>
    <n v="205"/>
    <b v="1"/>
    <s v="games/tabletop games"/>
    <n v="147"/>
    <n v="15.72"/>
    <x v="3"/>
    <x v="5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x v="1478"/>
    <b v="0"/>
    <n v="19"/>
    <b v="1"/>
    <s v="publishing/nonfiction"/>
    <n v="107"/>
    <n v="169.58"/>
    <x v="1"/>
    <x v="17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x v="1479"/>
    <b v="0"/>
    <n v="24"/>
    <b v="1"/>
    <s v="music/rock"/>
    <n v="107"/>
    <n v="134.21"/>
    <x v="7"/>
    <x v="15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x v="1480"/>
    <b v="0"/>
    <n v="15"/>
    <b v="0"/>
    <s v="technology/wearables"/>
    <n v="16"/>
    <n v="214.07"/>
    <x v="0"/>
    <x v="1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x v="1481"/>
    <b v="0"/>
    <n v="85"/>
    <b v="1"/>
    <s v="photography/photobooks"/>
    <n v="161"/>
    <n v="37.78"/>
    <x v="2"/>
    <x v="3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x v="1482"/>
    <b v="0"/>
    <n v="75"/>
    <b v="1"/>
    <s v="music/indie rock"/>
    <n v="100"/>
    <n v="42.8"/>
    <x v="7"/>
    <x v="12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x v="1483"/>
    <b v="0"/>
    <n v="43"/>
    <b v="1"/>
    <s v="theater/plays"/>
    <n v="100"/>
    <n v="74.53"/>
    <x v="6"/>
    <x v="11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x v="1484"/>
    <b v="0"/>
    <n v="65"/>
    <b v="1"/>
    <s v="music/indie rock"/>
    <n v="107"/>
    <n v="49.25"/>
    <x v="7"/>
    <x v="12"/>
    <x v="1484"/>
    <x v="1481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2"/>
    <x v="1485"/>
    <b v="0"/>
    <n v="5"/>
    <b v="0"/>
    <s v="food/food trucks"/>
    <n v="5"/>
    <n v="640"/>
    <x v="4"/>
    <x v="29"/>
    <x v="1485"/>
    <x v="1482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3"/>
    <x v="1486"/>
    <b v="0"/>
    <n v="72"/>
    <b v="0"/>
    <s v="music/indie rock"/>
    <n v="40"/>
    <n v="44.44"/>
    <x v="7"/>
    <x v="12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x v="1487"/>
    <b v="0"/>
    <n v="18"/>
    <b v="1"/>
    <s v="music/classical music"/>
    <n v="107"/>
    <n v="177.5"/>
    <x v="7"/>
    <x v="25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x v="1488"/>
    <b v="0"/>
    <n v="33"/>
    <b v="1"/>
    <s v="theater/plays"/>
    <n v="106"/>
    <n v="96.67"/>
    <x v="6"/>
    <x v="11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x v="1489"/>
    <b v="0"/>
    <n v="30"/>
    <b v="1"/>
    <s v="music/electronic music"/>
    <n v="206"/>
    <n v="106.2"/>
    <x v="7"/>
    <x v="13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x v="1490"/>
    <b v="0"/>
    <n v="18"/>
    <b v="0"/>
    <s v="theater/musical"/>
    <n v="4"/>
    <n v="176.94"/>
    <x v="6"/>
    <x v="19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x v="1491"/>
    <b v="0"/>
    <n v="72"/>
    <b v="1"/>
    <s v="theater/plays"/>
    <n v="106"/>
    <n v="44.14"/>
    <x v="6"/>
    <x v="11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x v="1492"/>
    <b v="0"/>
    <n v="63"/>
    <b v="1"/>
    <s v="theater/plays"/>
    <n v="113"/>
    <n v="50.4"/>
    <x v="6"/>
    <x v="11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x v="1493"/>
    <b v="0"/>
    <n v="7"/>
    <b v="0"/>
    <s v="photography/people"/>
    <n v="21"/>
    <n v="453.14"/>
    <x v="2"/>
    <x v="36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x v="1494"/>
    <b v="0"/>
    <n v="55"/>
    <b v="1"/>
    <s v="film &amp; video/documentary"/>
    <n v="127"/>
    <n v="57.65"/>
    <x v="5"/>
    <x v="8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x v="1495"/>
    <b v="0"/>
    <n v="69"/>
    <b v="1"/>
    <s v="technology/space exploration"/>
    <n v="106"/>
    <n v="45.94"/>
    <x v="0"/>
    <x v="4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x v="1496"/>
    <b v="0"/>
    <n v="66"/>
    <b v="1"/>
    <s v="theater/plays"/>
    <n v="105"/>
    <n v="47.88"/>
    <x v="6"/>
    <x v="11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x v="1497"/>
    <b v="0"/>
    <n v="81"/>
    <b v="1"/>
    <s v="technology/space exploration"/>
    <n v="158"/>
    <n v="38.99"/>
    <x v="0"/>
    <x v="4"/>
    <x v="1497"/>
    <x v="1493"/>
    <x v="1"/>
  </r>
  <r>
    <n v="2655"/>
    <s v="Balloons (Canceled)"/>
    <s v="Thank you for your support!"/>
    <n v="15000"/>
    <n v="3155"/>
    <x v="1"/>
    <s v="US"/>
    <s v="USD"/>
    <x v="1494"/>
    <x v="1498"/>
    <b v="0"/>
    <n v="43"/>
    <b v="0"/>
    <s v="technology/space exploration"/>
    <n v="21"/>
    <n v="73.37"/>
    <x v="0"/>
    <x v="4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x v="1499"/>
    <b v="0"/>
    <n v="54"/>
    <b v="1"/>
    <s v="music/rock"/>
    <n v="105"/>
    <n v="58.33"/>
    <x v="7"/>
    <x v="15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x v="1500"/>
    <b v="0"/>
    <n v="39"/>
    <b v="1"/>
    <s v="theater/plays"/>
    <n v="105"/>
    <n v="80.72"/>
    <x v="6"/>
    <x v="11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x v="1501"/>
    <b v="1"/>
    <n v="79"/>
    <b v="1"/>
    <s v="theater/plays"/>
    <n v="112"/>
    <n v="39.81"/>
    <x v="6"/>
    <x v="11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x v="1502"/>
    <b v="0"/>
    <n v="64"/>
    <b v="1"/>
    <s v="theater/spaces"/>
    <n v="105"/>
    <n v="48.98"/>
    <x v="6"/>
    <x v="9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x v="1503"/>
    <b v="0"/>
    <n v="28"/>
    <b v="1"/>
    <s v="theater/plays"/>
    <n v="104"/>
    <n v="111.89"/>
    <x v="6"/>
    <x v="11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x v="1500"/>
    <x v="1504"/>
    <b v="1"/>
    <n v="68"/>
    <b v="1"/>
    <s v="music/rock"/>
    <n v="104"/>
    <n v="46.07"/>
    <x v="7"/>
    <x v="15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x v="1505"/>
    <b v="0"/>
    <n v="39"/>
    <b v="0"/>
    <s v="music/faith"/>
    <n v="31"/>
    <n v="80.13"/>
    <x v="7"/>
    <x v="14"/>
    <x v="150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x v="1502"/>
    <x v="1506"/>
    <b v="0"/>
    <n v="90"/>
    <b v="1"/>
    <s v="photography/photobooks"/>
    <n v="260"/>
    <n v="34.69"/>
    <x v="2"/>
    <x v="3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x v="1507"/>
    <b v="1"/>
    <n v="84"/>
    <b v="1"/>
    <s v="theater/plays"/>
    <n v="125"/>
    <n v="37.14"/>
    <x v="6"/>
    <x v="11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x v="1508"/>
    <b v="0"/>
    <n v="45"/>
    <b v="1"/>
    <s v="theater/plays"/>
    <n v="125"/>
    <n v="69.33"/>
    <x v="6"/>
    <x v="11"/>
    <x v="1508"/>
    <x v="150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5"/>
    <x v="1509"/>
    <b v="0"/>
    <n v="44"/>
    <b v="1"/>
    <s v="theater/plays"/>
    <n v="104"/>
    <n v="70.569999999999993"/>
    <x v="6"/>
    <x v="11"/>
    <x v="1509"/>
    <x v="1505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6"/>
    <x v="1510"/>
    <b v="1"/>
    <n v="61"/>
    <b v="1"/>
    <s v="theater/plays"/>
    <n v="124"/>
    <n v="50.9"/>
    <x v="6"/>
    <x v="11"/>
    <x v="1510"/>
    <x v="1506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7"/>
    <x v="1511"/>
    <b v="0"/>
    <n v="24"/>
    <b v="0"/>
    <s v="technology/wearables"/>
    <n v="16"/>
    <n v="129.16999999999999"/>
    <x v="0"/>
    <x v="1"/>
    <x v="1511"/>
    <x v="150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8"/>
    <x v="1512"/>
    <b v="0"/>
    <n v="35"/>
    <b v="1"/>
    <s v="film &amp; video/shorts"/>
    <n v="103"/>
    <n v="88.57"/>
    <x v="5"/>
    <x v="27"/>
    <x v="1512"/>
    <x v="150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x v="1513"/>
    <b v="0"/>
    <n v="51"/>
    <b v="1"/>
    <s v="theater/plays"/>
    <n v="103"/>
    <n v="60.78"/>
    <x v="6"/>
    <x v="11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x v="1514"/>
    <b v="0"/>
    <n v="78"/>
    <b v="1"/>
    <s v="theater/plays"/>
    <n v="155"/>
    <n v="39.74"/>
    <x v="6"/>
    <x v="11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x v="1515"/>
    <b v="0"/>
    <n v="58"/>
    <b v="1"/>
    <s v="theater/plays"/>
    <n v="103"/>
    <n v="53.36"/>
    <x v="6"/>
    <x v="11"/>
    <x v="1515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x v="1512"/>
    <x v="1516"/>
    <b v="0"/>
    <n v="78"/>
    <b v="1"/>
    <s v="theater/plays"/>
    <n v="103"/>
    <n v="39.54"/>
    <x v="6"/>
    <x v="11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x v="1513"/>
    <x v="1517"/>
    <b v="0"/>
    <n v="62"/>
    <b v="1"/>
    <s v="theater/plays"/>
    <n v="119"/>
    <n v="49.69"/>
    <x v="6"/>
    <x v="11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x v="1518"/>
    <b v="0"/>
    <n v="46"/>
    <b v="1"/>
    <s v="theater/plays"/>
    <n v="103"/>
    <n v="66.959999999999994"/>
    <x v="6"/>
    <x v="11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x v="1519"/>
    <b v="0"/>
    <n v="78"/>
    <b v="1"/>
    <s v="theater/plays"/>
    <n v="103"/>
    <n v="39.49"/>
    <x v="6"/>
    <x v="11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x v="1520"/>
    <b v="0"/>
    <n v="121"/>
    <b v="1"/>
    <s v="publishing/nonfiction"/>
    <n v="123"/>
    <n v="25.35"/>
    <x v="1"/>
    <x v="17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x v="1521"/>
    <b v="0"/>
    <n v="53"/>
    <b v="1"/>
    <s v="games/tabletop games"/>
    <n v="153"/>
    <n v="57.77"/>
    <x v="3"/>
    <x v="5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x v="1522"/>
    <b v="0"/>
    <n v="13"/>
    <b v="1"/>
    <s v="theater/plays"/>
    <n v="102"/>
    <n v="235.46"/>
    <x v="6"/>
    <x v="11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x v="1523"/>
    <b v="0"/>
    <n v="89"/>
    <b v="1"/>
    <s v="music/pop"/>
    <n v="122"/>
    <n v="34.380000000000003"/>
    <x v="7"/>
    <x v="22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x v="1524"/>
    <b v="0"/>
    <n v="16"/>
    <b v="0"/>
    <s v="technology/wearables"/>
    <n v="31"/>
    <n v="191.25"/>
    <x v="0"/>
    <x v="1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x v="1525"/>
    <b v="0"/>
    <n v="55"/>
    <b v="1"/>
    <s v="theater/plays"/>
    <n v="102"/>
    <n v="55.6"/>
    <x v="6"/>
    <x v="11"/>
    <x v="1525"/>
    <x v="1521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2"/>
    <x v="1526"/>
    <b v="0"/>
    <n v="90"/>
    <b v="1"/>
    <s v="theater/plays"/>
    <n v="102"/>
    <n v="33.94"/>
    <x v="6"/>
    <x v="11"/>
    <x v="1526"/>
    <x v="1522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3"/>
    <x v="1527"/>
    <b v="0"/>
    <n v="19"/>
    <b v="1"/>
    <s v="music/rock"/>
    <n v="109"/>
    <n v="160.79"/>
    <x v="7"/>
    <x v="15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x v="1528"/>
    <b v="0"/>
    <n v="15"/>
    <b v="1"/>
    <s v="theater/plays"/>
    <n v="102"/>
    <n v="203.2"/>
    <x v="6"/>
    <x v="11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x v="1529"/>
    <b v="0"/>
    <n v="57"/>
    <b v="1"/>
    <s v="theater/plays"/>
    <n v="102"/>
    <n v="53.44"/>
    <x v="6"/>
    <x v="11"/>
    <x v="1529"/>
    <x v="15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6"/>
    <x v="1530"/>
    <b v="0"/>
    <n v="17"/>
    <b v="0"/>
    <s v="theater/plays"/>
    <n v="61"/>
    <n v="179.12"/>
    <x v="6"/>
    <x v="11"/>
    <x v="1530"/>
    <x v="152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x v="1531"/>
    <b v="0"/>
    <n v="29"/>
    <b v="1"/>
    <s v="theater/plays"/>
    <n v="102"/>
    <n v="105"/>
    <x v="6"/>
    <x v="11"/>
    <x v="1531"/>
    <x v="1527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8"/>
    <x v="1532"/>
    <b v="0"/>
    <n v="62"/>
    <b v="1"/>
    <s v="music/rock"/>
    <n v="122"/>
    <n v="49.11"/>
    <x v="7"/>
    <x v="15"/>
    <x v="1532"/>
    <x v="1528"/>
    <x v="2"/>
  </r>
  <r>
    <n v="405"/>
    <s v="The Healing Effect Movie"/>
    <s v="Come, join our movie movement.  A new documentary about the healing power of food."/>
    <n v="2820"/>
    <n v="3036"/>
    <x v="0"/>
    <s v="US"/>
    <s v="USD"/>
    <x v="1529"/>
    <x v="1533"/>
    <b v="0"/>
    <n v="55"/>
    <b v="1"/>
    <s v="film &amp; video/documentary"/>
    <n v="108"/>
    <n v="55.2"/>
    <x v="5"/>
    <x v="8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x v="1534"/>
    <b v="1"/>
    <n v="31"/>
    <b v="1"/>
    <s v="film &amp; video/documentary"/>
    <n v="101"/>
    <n v="97.9"/>
    <x v="5"/>
    <x v="8"/>
    <x v="1534"/>
    <x v="1530"/>
    <x v="4"/>
  </r>
  <r>
    <n v="2789"/>
    <s v="The Adventurers Club"/>
    <s v="BNT's Biggest Adventure So Far: Our 2015 full length production!"/>
    <n v="3000"/>
    <n v="3035"/>
    <x v="0"/>
    <s v="US"/>
    <s v="USD"/>
    <x v="1531"/>
    <x v="1535"/>
    <b v="0"/>
    <n v="24"/>
    <b v="1"/>
    <s v="theater/plays"/>
    <n v="101"/>
    <n v="126.46"/>
    <x v="6"/>
    <x v="11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x v="1536"/>
    <b v="0"/>
    <n v="17"/>
    <b v="1"/>
    <s v="theater/spaces"/>
    <n v="101"/>
    <n v="178.53"/>
    <x v="6"/>
    <x v="9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x v="1537"/>
    <b v="0"/>
    <n v="26"/>
    <b v="1"/>
    <s v="theater/spaces"/>
    <n v="101"/>
    <n v="116.73"/>
    <x v="6"/>
    <x v="9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x v="1538"/>
    <b v="1"/>
    <n v="23"/>
    <b v="1"/>
    <s v="theater/plays"/>
    <n v="101"/>
    <n v="131.91"/>
    <x v="6"/>
    <x v="11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x v="1539"/>
    <b v="0"/>
    <n v="33"/>
    <b v="0"/>
    <s v="film &amp; video/drama"/>
    <n v="25"/>
    <n v="91.82"/>
    <x v="5"/>
    <x v="10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x v="1540"/>
    <b v="0"/>
    <n v="36"/>
    <b v="1"/>
    <s v="theater/plays"/>
    <n v="101"/>
    <n v="84.17"/>
    <x v="6"/>
    <x v="11"/>
    <x v="1540"/>
    <x v="1536"/>
    <x v="4"/>
  </r>
  <r>
    <n v="3467"/>
    <s v="Venus in Fur, Los Angeles."/>
    <s v="Venus in Fur, By David Ives."/>
    <n v="3000"/>
    <n v="3030"/>
    <x v="0"/>
    <s v="US"/>
    <s v="USD"/>
    <x v="1537"/>
    <x v="1541"/>
    <b v="0"/>
    <n v="47"/>
    <b v="1"/>
    <s v="theater/plays"/>
    <n v="101"/>
    <n v="64.47"/>
    <x v="6"/>
    <x v="11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x v="1542"/>
    <b v="0"/>
    <n v="48"/>
    <b v="1"/>
    <s v="music/rock"/>
    <n v="101"/>
    <n v="63.03"/>
    <x v="7"/>
    <x v="15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x v="1543"/>
    <b v="0"/>
    <n v="38"/>
    <b v="1"/>
    <s v="music/rock"/>
    <n v="121"/>
    <n v="79.53"/>
    <x v="7"/>
    <x v="15"/>
    <x v="1543"/>
    <x v="1539"/>
    <x v="4"/>
  </r>
  <r>
    <n v="659"/>
    <s v="Lulu Watch Designs - Apple Watch"/>
    <s v="Sync up your lifestyle"/>
    <n v="3000"/>
    <n v="3017"/>
    <x v="0"/>
    <s v="US"/>
    <s v="USD"/>
    <x v="1540"/>
    <x v="1544"/>
    <b v="0"/>
    <n v="21"/>
    <b v="1"/>
    <s v="technology/wearables"/>
    <n v="101"/>
    <n v="143.66999999999999"/>
    <x v="0"/>
    <x v="1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x v="1545"/>
    <b v="0"/>
    <n v="34"/>
    <b v="1"/>
    <s v="theater/plays"/>
    <n v="101"/>
    <n v="88.74"/>
    <x v="6"/>
    <x v="11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x v="1546"/>
    <b v="0"/>
    <n v="35"/>
    <b v="1"/>
    <s v="film &amp; video/documentary"/>
    <n v="108"/>
    <n v="86.16"/>
    <x v="5"/>
    <x v="8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x v="1547"/>
    <b v="0"/>
    <n v="19"/>
    <b v="1"/>
    <s v="film &amp; video/television"/>
    <n v="101"/>
    <n v="158.68"/>
    <x v="5"/>
    <x v="16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x v="1548"/>
    <b v="0"/>
    <n v="30"/>
    <b v="1"/>
    <s v="theater/musical"/>
    <n v="151"/>
    <n v="100.5"/>
    <x v="6"/>
    <x v="19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x v="1549"/>
    <b v="0"/>
    <n v="28"/>
    <b v="1"/>
    <s v="technology/wearables"/>
    <n v="100"/>
    <n v="107.64"/>
    <x v="0"/>
    <x v="1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x v="1550"/>
    <b v="0"/>
    <n v="169"/>
    <b v="1"/>
    <s v="publishing/nonfiction"/>
    <n v="120"/>
    <n v="17.82"/>
    <x v="1"/>
    <x v="17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x v="1547"/>
    <x v="1551"/>
    <b v="0"/>
    <n v="62"/>
    <b v="1"/>
    <s v="music/indie rock"/>
    <n v="120"/>
    <n v="48.55"/>
    <x v="7"/>
    <x v="12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x v="1552"/>
    <b v="0"/>
    <n v="21"/>
    <b v="1"/>
    <s v="theater/plays"/>
    <n v="153"/>
    <n v="143.1"/>
    <x v="6"/>
    <x v="11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x v="1553"/>
    <b v="0"/>
    <n v="21"/>
    <b v="1"/>
    <s v="music/classical music"/>
    <n v="100"/>
    <n v="143"/>
    <x v="7"/>
    <x v="25"/>
    <x v="1553"/>
    <x v="1549"/>
    <x v="4"/>
  </r>
  <r>
    <n v="1824"/>
    <s v="Tin Man's Broken Wisdom Fund"/>
    <s v="cd fund raiser"/>
    <n v="3000"/>
    <n v="3002"/>
    <x v="0"/>
    <s v="US"/>
    <s v="USD"/>
    <x v="1550"/>
    <x v="1554"/>
    <b v="0"/>
    <n v="40"/>
    <b v="1"/>
    <s v="music/rock"/>
    <n v="100"/>
    <n v="75.05"/>
    <x v="7"/>
    <x v="15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x v="1555"/>
    <b v="0"/>
    <n v="91"/>
    <b v="0"/>
    <s v="theater/plays"/>
    <n v="18"/>
    <n v="32.979999999999997"/>
    <x v="6"/>
    <x v="11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x v="1556"/>
    <b v="0"/>
    <n v="1"/>
    <b v="0"/>
    <s v="film &amp; video/drama"/>
    <n v="60"/>
    <n v="3000"/>
    <x v="5"/>
    <x v="10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x v="1557"/>
    <b v="0"/>
    <n v="22"/>
    <b v="1"/>
    <s v="music/rock"/>
    <n v="100"/>
    <n v="136.36000000000001"/>
    <x v="7"/>
    <x v="15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x v="1558"/>
    <b v="0"/>
    <n v="38"/>
    <b v="1"/>
    <s v="music/indie rock"/>
    <n v="100"/>
    <n v="78.95"/>
    <x v="7"/>
    <x v="12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x v="1555"/>
    <x v="1559"/>
    <b v="0"/>
    <n v="11"/>
    <b v="1"/>
    <s v="theater/plays"/>
    <n v="100"/>
    <n v="272.73"/>
    <x v="6"/>
    <x v="11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x v="1560"/>
    <b v="0"/>
    <n v="17"/>
    <b v="1"/>
    <s v="theater/plays"/>
    <n v="100"/>
    <n v="176.47"/>
    <x v="6"/>
    <x v="11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x v="1561"/>
    <b v="0"/>
    <n v="26"/>
    <b v="1"/>
    <s v="theater/plays"/>
    <n v="100"/>
    <n v="115.38"/>
    <x v="6"/>
    <x v="11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x v="1558"/>
    <x v="1562"/>
    <b v="0"/>
    <n v="34"/>
    <b v="1"/>
    <s v="theater/plays"/>
    <n v="120"/>
    <n v="88.24"/>
    <x v="6"/>
    <x v="11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x v="1563"/>
    <b v="0"/>
    <n v="27"/>
    <b v="1"/>
    <s v="theater/musical"/>
    <n v="120"/>
    <n v="111.11"/>
    <x v="6"/>
    <x v="19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x v="1564"/>
    <b v="0"/>
    <n v="30"/>
    <b v="1"/>
    <s v="theater/musical"/>
    <n v="120"/>
    <n v="100"/>
    <x v="6"/>
    <x v="19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x v="1565"/>
    <b v="0"/>
    <n v="22"/>
    <b v="0"/>
    <s v="film &amp; video/animation"/>
    <n v="5"/>
    <n v="136.09"/>
    <x v="5"/>
    <x v="23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x v="1566"/>
    <b v="0"/>
    <n v="36"/>
    <b v="0"/>
    <s v="theater/plays"/>
    <n v="37"/>
    <n v="83.14"/>
    <x v="6"/>
    <x v="11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x v="1567"/>
    <b v="0"/>
    <n v="99"/>
    <b v="1"/>
    <s v="games/tabletop games"/>
    <n v="120"/>
    <n v="30.2"/>
    <x v="3"/>
    <x v="5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x v="1568"/>
    <b v="0"/>
    <n v="37"/>
    <b v="0"/>
    <s v="games/video games"/>
    <n v="5"/>
    <n v="80.3"/>
    <x v="3"/>
    <x v="18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x v="1569"/>
    <b v="0"/>
    <n v="42"/>
    <b v="0"/>
    <s v="technology/gadgets"/>
    <n v="59"/>
    <n v="70.599999999999994"/>
    <x v="0"/>
    <x v="6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x v="1570"/>
    <b v="0"/>
    <n v="22"/>
    <b v="0"/>
    <s v="technology/wearables"/>
    <n v="30"/>
    <n v="134.55000000000001"/>
    <x v="0"/>
    <x v="1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x v="1571"/>
    <b v="0"/>
    <n v="66"/>
    <b v="1"/>
    <s v="theater/plays"/>
    <n v="102"/>
    <n v="44.76"/>
    <x v="6"/>
    <x v="11"/>
    <x v="1571"/>
    <x v="1567"/>
    <x v="4"/>
  </r>
  <r>
    <n v="2786"/>
    <s v="Fierce"/>
    <s v="A heart-melting farce about sex, art and the lovelorn lay-abouts of London-town."/>
    <n v="2500"/>
    <n v="2946"/>
    <x v="0"/>
    <s v="GB"/>
    <s v="GBP"/>
    <x v="1568"/>
    <x v="1572"/>
    <b v="0"/>
    <n v="74"/>
    <b v="1"/>
    <s v="theater/plays"/>
    <n v="118"/>
    <n v="39.81"/>
    <x v="6"/>
    <x v="11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x v="1573"/>
    <b v="0"/>
    <n v="33"/>
    <b v="1"/>
    <s v="photography/photobooks"/>
    <n v="109"/>
    <n v="89.24"/>
    <x v="2"/>
    <x v="3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x v="1574"/>
    <b v="1"/>
    <n v="51"/>
    <b v="1"/>
    <s v="theater/plays"/>
    <n v="117"/>
    <n v="57.55"/>
    <x v="6"/>
    <x v="11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x v="1575"/>
    <b v="0"/>
    <n v="32"/>
    <b v="1"/>
    <s v="music/rock"/>
    <n v="147"/>
    <n v="91.63"/>
    <x v="7"/>
    <x v="15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x v="1576"/>
    <b v="0"/>
    <n v="107"/>
    <b v="1"/>
    <s v="music/indie rock"/>
    <n v="195"/>
    <n v="27.39"/>
    <x v="7"/>
    <x v="12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x v="1577"/>
    <b v="0"/>
    <n v="46"/>
    <b v="1"/>
    <s v="theater/plays"/>
    <n v="107"/>
    <n v="63.7"/>
    <x v="6"/>
    <x v="11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x v="1578"/>
    <b v="1"/>
    <n v="80"/>
    <b v="1"/>
    <s v="film &amp; video/documentary"/>
    <n v="293"/>
    <n v="36.61"/>
    <x v="5"/>
    <x v="8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x v="1579"/>
    <b v="0"/>
    <n v="35"/>
    <b v="1"/>
    <s v="theater/plays"/>
    <n v="103"/>
    <n v="83.57"/>
    <x v="6"/>
    <x v="11"/>
    <x v="1579"/>
    <x v="1575"/>
    <x v="2"/>
  </r>
  <r>
    <n v="2833"/>
    <s v="Star Man Rocket Man"/>
    <s v="A new play about exploring outer space"/>
    <n v="2700"/>
    <n v="2923"/>
    <x v="0"/>
    <s v="US"/>
    <s v="USD"/>
    <x v="1576"/>
    <x v="1580"/>
    <b v="0"/>
    <n v="35"/>
    <b v="1"/>
    <s v="theater/plays"/>
    <n v="108"/>
    <n v="83.51"/>
    <x v="6"/>
    <x v="11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x v="1581"/>
    <b v="0"/>
    <n v="61"/>
    <b v="1"/>
    <s v="music/rock"/>
    <n v="145"/>
    <n v="47.67"/>
    <x v="7"/>
    <x v="15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x v="1582"/>
    <b v="0"/>
    <n v="18"/>
    <b v="0"/>
    <s v="technology/wearables"/>
    <n v="2"/>
    <n v="160.5"/>
    <x v="0"/>
    <x v="1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x v="1583"/>
    <b v="1"/>
    <n v="122"/>
    <b v="1"/>
    <s v="technology/hardware"/>
    <n v="192"/>
    <n v="23.65"/>
    <x v="0"/>
    <x v="0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x v="1584"/>
    <b v="0"/>
    <n v="90"/>
    <b v="1"/>
    <s v="music/pop"/>
    <n v="125"/>
    <n v="32.01"/>
    <x v="7"/>
    <x v="22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x v="1585"/>
    <b v="0"/>
    <n v="46"/>
    <b v="1"/>
    <s v="theater/plays"/>
    <n v="339"/>
    <n v="62.59"/>
    <x v="6"/>
    <x v="11"/>
    <x v="1585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x v="1582"/>
    <x v="1586"/>
    <b v="1"/>
    <n v="50"/>
    <b v="1"/>
    <s v="theater/plays"/>
    <n v="128"/>
    <n v="57.52"/>
    <x v="6"/>
    <x v="11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x v="1587"/>
    <b v="0"/>
    <n v="8"/>
    <b v="0"/>
    <s v="food/food trucks"/>
    <n v="19"/>
    <n v="358.88"/>
    <x v="4"/>
    <x v="29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x v="1588"/>
    <b v="0"/>
    <n v="49"/>
    <b v="1"/>
    <s v="theater/plays"/>
    <n v="287"/>
    <n v="58.57"/>
    <x v="6"/>
    <x v="11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x v="1589"/>
    <b v="0"/>
    <n v="95"/>
    <b v="1"/>
    <s v="theater/plays"/>
    <n v="115"/>
    <n v="30.19"/>
    <x v="6"/>
    <x v="11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x v="1590"/>
    <b v="0"/>
    <n v="59"/>
    <b v="1"/>
    <s v="theater/musical"/>
    <n v="143"/>
    <n v="48.54"/>
    <x v="6"/>
    <x v="19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x v="1591"/>
    <b v="1"/>
    <n v="37"/>
    <b v="1"/>
    <s v="theater/plays"/>
    <n v="110"/>
    <n v="77.22"/>
    <x v="6"/>
    <x v="11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x v="1592"/>
    <b v="0"/>
    <n v="44"/>
    <b v="1"/>
    <s v="theater/plays"/>
    <n v="114"/>
    <n v="64.91"/>
    <x v="6"/>
    <x v="11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x v="1593"/>
    <b v="0"/>
    <n v="38"/>
    <b v="0"/>
    <s v="technology/wearables"/>
    <n v="3"/>
    <n v="74.790000000000006"/>
    <x v="0"/>
    <x v="1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x v="1594"/>
    <b v="0"/>
    <n v="66"/>
    <b v="1"/>
    <s v="music/rock"/>
    <n v="189"/>
    <n v="43.06"/>
    <x v="7"/>
    <x v="15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x v="1595"/>
    <b v="0"/>
    <n v="104"/>
    <b v="1"/>
    <s v="music/rock"/>
    <n v="114"/>
    <n v="27.32"/>
    <x v="7"/>
    <x v="15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x v="1596"/>
    <b v="1"/>
    <n v="84"/>
    <b v="0"/>
    <s v="technology/makerspaces"/>
    <n v="11"/>
    <n v="33.76"/>
    <x v="0"/>
    <x v="24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x v="1597"/>
    <b v="0"/>
    <n v="38"/>
    <b v="1"/>
    <s v="music/rock"/>
    <n v="123"/>
    <n v="74.61"/>
    <x v="7"/>
    <x v="15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x v="1598"/>
    <b v="0"/>
    <n v="43"/>
    <b v="1"/>
    <s v="film &amp; video/documentary"/>
    <n v="142"/>
    <n v="65.88"/>
    <x v="5"/>
    <x v="8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x v="1599"/>
    <b v="0"/>
    <n v="32"/>
    <b v="1"/>
    <s v="music/pop"/>
    <n v="142"/>
    <n v="88.47"/>
    <x v="7"/>
    <x v="22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x v="1600"/>
    <b v="0"/>
    <n v="32"/>
    <b v="1"/>
    <s v="music/rock"/>
    <n v="103"/>
    <n v="88.33"/>
    <x v="7"/>
    <x v="15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x v="1601"/>
    <b v="0"/>
    <n v="17"/>
    <b v="0"/>
    <s v="theater/plays"/>
    <n v="47"/>
    <n v="166.06"/>
    <x v="6"/>
    <x v="11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x v="1602"/>
    <b v="1"/>
    <n v="68"/>
    <b v="1"/>
    <s v="theater/plays"/>
    <n v="112"/>
    <n v="41.24"/>
    <x v="6"/>
    <x v="11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x v="1603"/>
    <b v="0"/>
    <n v="55"/>
    <b v="1"/>
    <s v="theater/plays"/>
    <n v="140"/>
    <n v="50.98"/>
    <x v="6"/>
    <x v="11"/>
    <x v="1603"/>
    <x v="1598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599"/>
    <x v="1604"/>
    <b v="0"/>
    <n v="29"/>
    <b v="0"/>
    <s v="theater/plays"/>
    <n v="23"/>
    <n v="96.55"/>
    <x v="6"/>
    <x v="11"/>
    <x v="1604"/>
    <x v="1599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600"/>
    <x v="1605"/>
    <b v="0"/>
    <n v="50"/>
    <b v="1"/>
    <s v="technology/space exploration"/>
    <n v="112"/>
    <n v="56"/>
    <x v="0"/>
    <x v="4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x v="1606"/>
    <b v="0"/>
    <n v="52"/>
    <b v="1"/>
    <s v="music/pop"/>
    <n v="140"/>
    <n v="53.75"/>
    <x v="7"/>
    <x v="22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x v="1607"/>
    <b v="0"/>
    <n v="48"/>
    <b v="0"/>
    <s v="games/mobile games"/>
    <n v="43"/>
    <n v="58.08"/>
    <x v="3"/>
    <x v="28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x v="1608"/>
    <b v="0"/>
    <n v="34"/>
    <b v="1"/>
    <s v="theater/plays"/>
    <n v="110"/>
    <n v="81.03"/>
    <x v="6"/>
    <x v="11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x v="1609"/>
    <b v="0"/>
    <n v="66"/>
    <b v="1"/>
    <s v="film &amp; video/television"/>
    <n v="110"/>
    <n v="41.68"/>
    <x v="5"/>
    <x v="16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x v="1610"/>
    <b v="0"/>
    <n v="22"/>
    <b v="1"/>
    <s v="theater/plays"/>
    <n v="100"/>
    <n v="125"/>
    <x v="6"/>
    <x v="11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x v="1611"/>
    <b v="0"/>
    <n v="70"/>
    <b v="0"/>
    <s v="film &amp; video/animation"/>
    <n v="23"/>
    <n v="39.229999999999997"/>
    <x v="5"/>
    <x v="23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x v="1612"/>
    <b v="0"/>
    <n v="45"/>
    <b v="1"/>
    <s v="theater/plays"/>
    <n v="110"/>
    <n v="61.02"/>
    <x v="6"/>
    <x v="11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x v="1613"/>
    <b v="0"/>
    <n v="41"/>
    <b v="1"/>
    <s v="publishing/nonfiction"/>
    <n v="144"/>
    <n v="66.709999999999994"/>
    <x v="1"/>
    <x v="17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x v="1614"/>
    <b v="0"/>
    <n v="54"/>
    <b v="1"/>
    <s v="music/indie rock"/>
    <n v="109"/>
    <n v="50.63"/>
    <x v="7"/>
    <x v="12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x v="1615"/>
    <b v="0"/>
    <n v="113"/>
    <b v="1"/>
    <s v="music/rock"/>
    <n v="109"/>
    <n v="24.15"/>
    <x v="7"/>
    <x v="15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x v="1616"/>
    <b v="0"/>
    <n v="25"/>
    <b v="0"/>
    <s v="theater/musical"/>
    <n v="55"/>
    <n v="109.04"/>
    <x v="6"/>
    <x v="19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x v="1617"/>
    <b v="0"/>
    <n v="7"/>
    <b v="0"/>
    <s v="technology/web"/>
    <n v="9"/>
    <n v="389.29"/>
    <x v="0"/>
    <x v="26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x v="1618"/>
    <b v="1"/>
    <n v="68"/>
    <b v="1"/>
    <s v="theater/plays"/>
    <n v="109"/>
    <n v="40.07"/>
    <x v="6"/>
    <x v="11"/>
    <x v="1618"/>
    <x v="1613"/>
    <x v="0"/>
  </r>
  <r>
    <n v="2147"/>
    <s v="Johnny Rocketfingers 3"/>
    <s v="A Point and Click Adventure on Steroids."/>
    <n v="390000"/>
    <n v="2716"/>
    <x v="2"/>
    <s v="US"/>
    <s v="USD"/>
    <x v="1614"/>
    <x v="1619"/>
    <b v="0"/>
    <n v="55"/>
    <b v="0"/>
    <s v="games/video games"/>
    <n v="1"/>
    <n v="49.38"/>
    <x v="3"/>
    <x v="18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x v="1620"/>
    <b v="0"/>
    <n v="67"/>
    <b v="1"/>
    <s v="food/small batch"/>
    <n v="181"/>
    <n v="40.49"/>
    <x v="4"/>
    <x v="7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x v="1621"/>
    <b v="0"/>
    <n v="50"/>
    <b v="1"/>
    <s v="music/indie rock"/>
    <n v="108"/>
    <n v="54.2"/>
    <x v="7"/>
    <x v="12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x v="1622"/>
    <b v="0"/>
    <n v="56"/>
    <b v="1"/>
    <s v="music/rock"/>
    <n v="108"/>
    <n v="48.33"/>
    <x v="7"/>
    <x v="15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x v="1623"/>
    <b v="0"/>
    <n v="57"/>
    <b v="1"/>
    <s v="theater/plays"/>
    <n v="108"/>
    <n v="47.46"/>
    <x v="6"/>
    <x v="11"/>
    <x v="1623"/>
    <x v="161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19"/>
    <x v="1624"/>
    <b v="0"/>
    <n v="6"/>
    <b v="0"/>
    <s v="theater/plays"/>
    <n v="5"/>
    <n v="450"/>
    <x v="6"/>
    <x v="11"/>
    <x v="1624"/>
    <x v="161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20"/>
    <x v="1625"/>
    <b v="0"/>
    <n v="79"/>
    <b v="0"/>
    <s v="music/jazz"/>
    <n v="42"/>
    <n v="34.18"/>
    <x v="7"/>
    <x v="33"/>
    <x v="1625"/>
    <x v="162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1"/>
    <x v="1626"/>
    <b v="0"/>
    <n v="37"/>
    <b v="1"/>
    <s v="theater/musical"/>
    <n v="108"/>
    <n v="72.97"/>
    <x v="6"/>
    <x v="19"/>
    <x v="1626"/>
    <x v="1621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x v="1627"/>
    <b v="0"/>
    <n v="9"/>
    <b v="1"/>
    <s v="photography/photobooks"/>
    <n v="101"/>
    <n v="299.22000000000003"/>
    <x v="2"/>
    <x v="3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x v="1628"/>
    <b v="0"/>
    <n v="59"/>
    <b v="1"/>
    <s v="music/pop"/>
    <n v="128"/>
    <n v="45.59"/>
    <x v="7"/>
    <x v="22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x v="1629"/>
    <b v="0"/>
    <n v="38"/>
    <b v="1"/>
    <s v="theater/plays"/>
    <n v="108"/>
    <n v="70.760000000000005"/>
    <x v="6"/>
    <x v="11"/>
    <x v="1629"/>
    <x v="162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5"/>
    <x v="1630"/>
    <b v="0"/>
    <n v="33"/>
    <b v="1"/>
    <s v="theater/musical"/>
    <n v="107"/>
    <n v="81.239999999999995"/>
    <x v="6"/>
    <x v="19"/>
    <x v="1630"/>
    <x v="162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6"/>
    <x v="1631"/>
    <b v="0"/>
    <n v="38"/>
    <b v="1"/>
    <s v="music/rock"/>
    <n v="134"/>
    <n v="70.55"/>
    <x v="7"/>
    <x v="15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x v="1632"/>
    <b v="0"/>
    <n v="25"/>
    <b v="0"/>
    <s v="technology/gadgets"/>
    <n v="3"/>
    <n v="106.8"/>
    <x v="0"/>
    <x v="6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x v="1633"/>
    <b v="0"/>
    <n v="72"/>
    <b v="1"/>
    <s v="theater/plays"/>
    <n v="107"/>
    <n v="37.08"/>
    <x v="6"/>
    <x v="11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x v="1634"/>
    <b v="1"/>
    <n v="71"/>
    <b v="1"/>
    <s v="theater/plays"/>
    <n v="107"/>
    <n v="37.590000000000003"/>
    <x v="6"/>
    <x v="11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x v="1635"/>
    <b v="0"/>
    <n v="76"/>
    <b v="1"/>
    <s v="theater/plays"/>
    <n v="107"/>
    <n v="35.04"/>
    <x v="6"/>
    <x v="11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x v="1636"/>
    <b v="0"/>
    <n v="79"/>
    <b v="1"/>
    <s v="games/tabletop games"/>
    <n v="408"/>
    <n v="33.549999999999997"/>
    <x v="3"/>
    <x v="5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x v="1637"/>
    <b v="0"/>
    <n v="41"/>
    <b v="1"/>
    <s v="theater/plays"/>
    <n v="106"/>
    <n v="64.63"/>
    <x v="6"/>
    <x v="11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x v="1638"/>
    <b v="1"/>
    <n v="57"/>
    <b v="1"/>
    <s v="theater/plays"/>
    <n v="106"/>
    <n v="46.43"/>
    <x v="6"/>
    <x v="11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x v="1639"/>
    <b v="0"/>
    <n v="25"/>
    <b v="1"/>
    <s v="photography/photobooks"/>
    <n v="132"/>
    <n v="105.44"/>
    <x v="2"/>
    <x v="3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x v="1640"/>
    <b v="0"/>
    <n v="9"/>
    <b v="1"/>
    <s v="theater/plays"/>
    <n v="146"/>
    <n v="292.77999999999997"/>
    <x v="6"/>
    <x v="11"/>
    <x v="1640"/>
    <x v="163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6"/>
    <x v="1641"/>
    <b v="0"/>
    <n v="27"/>
    <b v="0"/>
    <s v="technology/web"/>
    <n v="11"/>
    <n v="97.41"/>
    <x v="0"/>
    <x v="26"/>
    <x v="1641"/>
    <x v="1636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7"/>
    <x v="1642"/>
    <b v="0"/>
    <n v="34"/>
    <b v="1"/>
    <s v="music/indie rock"/>
    <n v="103"/>
    <n v="77.349999999999994"/>
    <x v="7"/>
    <x v="12"/>
    <x v="1642"/>
    <x v="163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x v="1643"/>
    <b v="0"/>
    <n v="54"/>
    <b v="1"/>
    <s v="theater/plays"/>
    <n v="175"/>
    <n v="48.7"/>
    <x v="6"/>
    <x v="11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x v="1644"/>
    <b v="0"/>
    <n v="64"/>
    <b v="1"/>
    <s v="theater/plays"/>
    <n v="105"/>
    <n v="40.94"/>
    <x v="6"/>
    <x v="11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x v="1645"/>
    <b v="0"/>
    <n v="81"/>
    <b v="1"/>
    <s v="music/indie rock"/>
    <n v="105"/>
    <n v="32.32"/>
    <x v="7"/>
    <x v="12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x v="1646"/>
    <b v="0"/>
    <n v="38"/>
    <b v="1"/>
    <s v="theater/plays"/>
    <n v="174"/>
    <n v="68.84"/>
    <x v="6"/>
    <x v="11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x v="1647"/>
    <b v="0"/>
    <n v="25"/>
    <b v="1"/>
    <s v="film &amp; video/shorts"/>
    <n v="105"/>
    <n v="104.6"/>
    <x v="5"/>
    <x v="27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x v="1648"/>
    <b v="0"/>
    <n v="70"/>
    <b v="1"/>
    <s v="music/metal"/>
    <n v="130"/>
    <n v="37.270000000000003"/>
    <x v="7"/>
    <x v="20"/>
    <x v="1648"/>
    <x v="1643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4"/>
    <x v="1649"/>
    <b v="0"/>
    <n v="53"/>
    <b v="0"/>
    <s v="theater/musical"/>
    <n v="52"/>
    <n v="49.21"/>
    <x v="6"/>
    <x v="19"/>
    <x v="1649"/>
    <x v="1644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5"/>
    <x v="1650"/>
    <b v="1"/>
    <n v="39"/>
    <b v="1"/>
    <s v="music/metal"/>
    <n v="104"/>
    <n v="66.87"/>
    <x v="7"/>
    <x v="20"/>
    <x v="1650"/>
    <x v="164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x v="1651"/>
    <b v="0"/>
    <n v="24"/>
    <b v="0"/>
    <s v="technology/wearables"/>
    <n v="3"/>
    <n v="108.63"/>
    <x v="0"/>
    <x v="1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x v="1652"/>
    <b v="1"/>
    <n v="96"/>
    <b v="1"/>
    <s v="music/rock"/>
    <n v="104"/>
    <n v="27.15"/>
    <x v="7"/>
    <x v="15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x v="1653"/>
    <b v="0"/>
    <n v="14"/>
    <b v="1"/>
    <s v="theater/plays"/>
    <n v="104"/>
    <n v="186.07"/>
    <x v="6"/>
    <x v="11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x v="1654"/>
    <b v="0"/>
    <n v="45"/>
    <b v="1"/>
    <s v="music/indie rock"/>
    <n v="104"/>
    <n v="57.78"/>
    <x v="7"/>
    <x v="12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x v="1655"/>
    <b v="0"/>
    <n v="132"/>
    <b v="1"/>
    <s v="theater/plays"/>
    <n v="104"/>
    <n v="19.7"/>
    <x v="6"/>
    <x v="11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x v="1656"/>
    <b v="0"/>
    <n v="3"/>
    <b v="1"/>
    <s v="theater/plays"/>
    <n v="104"/>
    <n v="866.67"/>
    <x v="6"/>
    <x v="11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x v="1657"/>
    <b v="0"/>
    <n v="81"/>
    <b v="1"/>
    <s v="publishing/nonfiction"/>
    <n v="173"/>
    <n v="32.07"/>
    <x v="1"/>
    <x v="17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x v="1658"/>
    <b v="0"/>
    <n v="48"/>
    <b v="1"/>
    <s v="film &amp; video/documentary"/>
    <n v="106"/>
    <n v="54.08"/>
    <x v="5"/>
    <x v="8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x v="1659"/>
    <b v="0"/>
    <n v="39"/>
    <b v="1"/>
    <s v="theater/plays"/>
    <n v="104"/>
    <n v="66.510000000000005"/>
    <x v="6"/>
    <x v="11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x v="1660"/>
    <b v="0"/>
    <n v="27"/>
    <b v="1"/>
    <s v="music/classical music"/>
    <n v="103"/>
    <n v="95.74"/>
    <x v="7"/>
    <x v="25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x v="1661"/>
    <b v="1"/>
    <n v="34"/>
    <b v="1"/>
    <s v="theater/plays"/>
    <n v="103"/>
    <n v="76.03"/>
    <x v="6"/>
    <x v="11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x v="1662"/>
    <b v="1"/>
    <n v="33"/>
    <b v="1"/>
    <s v="photography/photobooks"/>
    <n v="215"/>
    <n v="78.180000000000007"/>
    <x v="2"/>
    <x v="3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x v="1663"/>
    <b v="1"/>
    <n v="78"/>
    <b v="1"/>
    <s v="theater/plays"/>
    <n v="172"/>
    <n v="33.03"/>
    <x v="6"/>
    <x v="11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x v="1659"/>
    <x v="1664"/>
    <b v="1"/>
    <n v="49"/>
    <b v="1"/>
    <s v="theater/plays"/>
    <n v="103"/>
    <n v="52.55"/>
    <x v="6"/>
    <x v="11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x v="1665"/>
    <b v="0"/>
    <n v="54"/>
    <b v="1"/>
    <s v="theater/musical"/>
    <n v="103"/>
    <n v="47.57"/>
    <x v="6"/>
    <x v="19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x v="1666"/>
    <b v="0"/>
    <n v="83"/>
    <b v="1"/>
    <s v="theater/plays"/>
    <n v="128"/>
    <n v="30.95"/>
    <x v="6"/>
    <x v="11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x v="1667"/>
    <b v="1"/>
    <n v="64"/>
    <b v="1"/>
    <s v="music/indie rock"/>
    <n v="103"/>
    <n v="40.08"/>
    <x v="7"/>
    <x v="12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x v="1668"/>
    <b v="0"/>
    <n v="43"/>
    <b v="1"/>
    <s v="theater/plays"/>
    <n v="103"/>
    <n v="59.65"/>
    <x v="6"/>
    <x v="11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x v="1669"/>
    <b v="0"/>
    <n v="33"/>
    <b v="1"/>
    <s v="theater/plays"/>
    <n v="103"/>
    <n v="77.73"/>
    <x v="6"/>
    <x v="11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x v="1670"/>
    <b v="0"/>
    <n v="21"/>
    <b v="1"/>
    <s v="theater/plays"/>
    <n v="102"/>
    <n v="121.9"/>
    <x v="6"/>
    <x v="11"/>
    <x v="1670"/>
    <x v="166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6"/>
    <x v="1671"/>
    <b v="0"/>
    <n v="54"/>
    <b v="1"/>
    <s v="theater/plays"/>
    <n v="102"/>
    <n v="47.41"/>
    <x v="6"/>
    <x v="11"/>
    <x v="1671"/>
    <x v="1666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7"/>
    <x v="1672"/>
    <b v="1"/>
    <n v="42"/>
    <b v="1"/>
    <s v="theater/plays"/>
    <n v="128"/>
    <n v="60.95"/>
    <x v="6"/>
    <x v="11"/>
    <x v="1672"/>
    <x v="16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x v="1673"/>
    <b v="0"/>
    <n v="57"/>
    <b v="1"/>
    <s v="theater/plays"/>
    <n v="171"/>
    <n v="44.91"/>
    <x v="6"/>
    <x v="11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x v="1674"/>
    <b v="0"/>
    <n v="31"/>
    <b v="1"/>
    <s v="publishing/nonfiction"/>
    <n v="102"/>
    <n v="82.42"/>
    <x v="1"/>
    <x v="17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x v="1675"/>
    <b v="0"/>
    <n v="66"/>
    <b v="1"/>
    <s v="theater/plays"/>
    <n v="128"/>
    <n v="38.71"/>
    <x v="6"/>
    <x v="11"/>
    <x v="1675"/>
    <x v="167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1"/>
    <x v="1676"/>
    <b v="0"/>
    <n v="23"/>
    <b v="0"/>
    <s v="technology/wearables"/>
    <n v="13"/>
    <n v="110.87"/>
    <x v="0"/>
    <x v="1"/>
    <x v="1676"/>
    <x v="167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2"/>
    <x v="1677"/>
    <b v="0"/>
    <n v="36"/>
    <b v="0"/>
    <s v="theater/musical"/>
    <n v="46"/>
    <n v="70.83"/>
    <x v="6"/>
    <x v="19"/>
    <x v="1677"/>
    <x v="1672"/>
    <x v="4"/>
  </r>
  <r>
    <n v="758"/>
    <s v="Publish Waiting On Humanity"/>
    <s v="I am publishing my book, Waiting on Humanity and need some finishing funds to do so."/>
    <n v="2500"/>
    <n v="2550"/>
    <x v="0"/>
    <s v="US"/>
    <s v="USD"/>
    <x v="1673"/>
    <x v="1678"/>
    <b v="0"/>
    <n v="19"/>
    <b v="1"/>
    <s v="publishing/nonfiction"/>
    <n v="102"/>
    <n v="134.21"/>
    <x v="1"/>
    <x v="17"/>
    <x v="1678"/>
    <x v="167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x v="1679"/>
    <b v="0"/>
    <n v="64"/>
    <b v="1"/>
    <s v="theater/plays"/>
    <n v="102"/>
    <n v="39.83"/>
    <x v="6"/>
    <x v="11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x v="1680"/>
    <b v="0"/>
    <n v="68"/>
    <b v="1"/>
    <s v="publishing/nonfiction"/>
    <n v="102"/>
    <n v="37.47"/>
    <x v="1"/>
    <x v="17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x v="1681"/>
    <b v="0"/>
    <n v="35"/>
    <b v="1"/>
    <s v="theater/plays"/>
    <n v="127"/>
    <n v="72.709999999999994"/>
    <x v="6"/>
    <x v="11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x v="1682"/>
    <b v="0"/>
    <n v="48"/>
    <b v="0"/>
    <s v="music/jazz"/>
    <n v="18"/>
    <n v="52.92"/>
    <x v="7"/>
    <x v="33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x v="1683"/>
    <b v="0"/>
    <n v="34"/>
    <b v="0"/>
    <s v="music/world music"/>
    <n v="51"/>
    <n v="74.62"/>
    <x v="7"/>
    <x v="37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x v="1684"/>
    <b v="0"/>
    <n v="35"/>
    <b v="1"/>
    <s v="publishing/nonfiction"/>
    <n v="101"/>
    <n v="72.430000000000007"/>
    <x v="1"/>
    <x v="17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x v="1680"/>
    <x v="1685"/>
    <b v="0"/>
    <n v="26"/>
    <b v="1"/>
    <s v="music/pop"/>
    <n v="101"/>
    <n v="97.5"/>
    <x v="7"/>
    <x v="22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x v="1686"/>
    <b v="0"/>
    <n v="56"/>
    <b v="1"/>
    <s v="theater/spaces"/>
    <n v="106"/>
    <n v="45.21"/>
    <x v="6"/>
    <x v="9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x v="1687"/>
    <b v="0"/>
    <n v="22"/>
    <b v="0"/>
    <s v="music/faith"/>
    <n v="20"/>
    <n v="114.82"/>
    <x v="7"/>
    <x v="14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x v="1688"/>
    <b v="0"/>
    <n v="38"/>
    <b v="1"/>
    <s v="theater/plays"/>
    <n v="101"/>
    <n v="66.45"/>
    <x v="6"/>
    <x v="11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x v="1689"/>
    <b v="0"/>
    <n v="8"/>
    <b v="0"/>
    <s v="theater/plays"/>
    <n v="17"/>
    <n v="315.5"/>
    <x v="6"/>
    <x v="11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x v="1690"/>
    <b v="0"/>
    <n v="44"/>
    <b v="0"/>
    <s v="publishing/fiction"/>
    <n v="36"/>
    <n v="57.3"/>
    <x v="1"/>
    <x v="35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x v="1686"/>
    <x v="1691"/>
    <b v="0"/>
    <n v="36"/>
    <b v="1"/>
    <s v="theater/musical"/>
    <n v="105"/>
    <n v="70.03"/>
    <x v="6"/>
    <x v="19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x v="1692"/>
    <b v="0"/>
    <n v="71"/>
    <b v="1"/>
    <s v="theater/plays"/>
    <n v="101"/>
    <n v="35.49"/>
    <x v="6"/>
    <x v="11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x v="1693"/>
    <b v="0"/>
    <n v="40"/>
    <b v="1"/>
    <s v="theater/plays"/>
    <n v="101"/>
    <n v="63"/>
    <x v="6"/>
    <x v="11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x v="1689"/>
    <x v="1694"/>
    <b v="0"/>
    <n v="32"/>
    <b v="1"/>
    <s v="theater/plays"/>
    <n v="126"/>
    <n v="78.5"/>
    <x v="6"/>
    <x v="11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x v="1695"/>
    <b v="0"/>
    <n v="60"/>
    <b v="1"/>
    <s v="music/rock"/>
    <n v="100"/>
    <n v="41.85"/>
    <x v="7"/>
    <x v="15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x v="1696"/>
    <b v="0"/>
    <n v="65"/>
    <b v="1"/>
    <s v="publishing/nonfiction"/>
    <n v="125"/>
    <n v="38.549999999999997"/>
    <x v="1"/>
    <x v="17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x v="1697"/>
    <b v="0"/>
    <n v="37"/>
    <b v="1"/>
    <s v="music/rock"/>
    <n v="125"/>
    <n v="67.73"/>
    <x v="7"/>
    <x v="15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x v="1698"/>
    <b v="0"/>
    <n v="21"/>
    <b v="1"/>
    <s v="music/rock"/>
    <n v="125"/>
    <n v="119.29"/>
    <x v="7"/>
    <x v="15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x v="1699"/>
    <b v="0"/>
    <n v="38"/>
    <b v="1"/>
    <s v="music/rock"/>
    <n v="100"/>
    <n v="65.87"/>
    <x v="7"/>
    <x v="15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x v="1700"/>
    <b v="0"/>
    <n v="57"/>
    <b v="1"/>
    <s v="games/tabletop games"/>
    <n v="100"/>
    <n v="43.91"/>
    <x v="3"/>
    <x v="5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x v="1701"/>
    <b v="0"/>
    <n v="36"/>
    <b v="0"/>
    <s v="food/food trucks"/>
    <n v="15"/>
    <n v="69.47"/>
    <x v="4"/>
    <x v="29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x v="1702"/>
    <b v="0"/>
    <n v="41"/>
    <b v="1"/>
    <s v="theater/plays"/>
    <n v="100"/>
    <n v="61"/>
    <x v="6"/>
    <x v="11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x v="1703"/>
    <b v="0"/>
    <n v="33"/>
    <b v="1"/>
    <s v="music/rock"/>
    <n v="167"/>
    <n v="75.77"/>
    <x v="7"/>
    <x v="15"/>
    <x v="1703"/>
    <x v="1698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699"/>
    <x v="1704"/>
    <b v="0"/>
    <n v="2"/>
    <b v="0"/>
    <s v="theater/plays"/>
    <n v="31"/>
    <n v="1250"/>
    <x v="6"/>
    <x v="11"/>
    <x v="1704"/>
    <x v="1699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700"/>
    <x v="1705"/>
    <b v="0"/>
    <n v="50"/>
    <b v="1"/>
    <s v="theater/plays"/>
    <n v="100"/>
    <n v="50"/>
    <x v="6"/>
    <x v="11"/>
    <x v="1705"/>
    <x v="17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1"/>
    <x v="1706"/>
    <b v="0"/>
    <n v="22"/>
    <b v="1"/>
    <s v="music/indie rock"/>
    <n v="100"/>
    <n v="113.64"/>
    <x v="7"/>
    <x v="12"/>
    <x v="1706"/>
    <x v="170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2"/>
    <x v="1707"/>
    <b v="0"/>
    <n v="52"/>
    <b v="1"/>
    <s v="music/indie rock"/>
    <n v="100"/>
    <n v="48.08"/>
    <x v="7"/>
    <x v="12"/>
    <x v="1707"/>
    <x v="170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1703"/>
    <x v="1708"/>
    <b v="0"/>
    <n v="34"/>
    <b v="1"/>
    <s v="theater/plays"/>
    <n v="100"/>
    <n v="73.53"/>
    <x v="6"/>
    <x v="11"/>
    <x v="1708"/>
    <x v="170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4"/>
    <x v="1709"/>
    <b v="0"/>
    <n v="11"/>
    <b v="1"/>
    <s v="theater/plays"/>
    <n v="100"/>
    <n v="227.27"/>
    <x v="6"/>
    <x v="11"/>
    <x v="1709"/>
    <x v="1704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x v="1705"/>
    <x v="1710"/>
    <b v="0"/>
    <n v="24"/>
    <b v="1"/>
    <s v="theater/plays"/>
    <n v="100"/>
    <n v="104.17"/>
    <x v="6"/>
    <x v="11"/>
    <x v="1710"/>
    <x v="1705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6"/>
    <x v="1711"/>
    <b v="0"/>
    <n v="25"/>
    <b v="1"/>
    <s v="theater/musical"/>
    <n v="100"/>
    <n v="100"/>
    <x v="6"/>
    <x v="19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x v="1712"/>
    <b v="1"/>
    <n v="60"/>
    <b v="0"/>
    <s v="technology/makerspaces"/>
    <n v="6"/>
    <n v="41.58"/>
    <x v="0"/>
    <x v="24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x v="1713"/>
    <b v="0"/>
    <n v="10"/>
    <b v="0"/>
    <s v="theater/plays"/>
    <n v="86"/>
    <n v="248.5"/>
    <x v="6"/>
    <x v="11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x v="1714"/>
    <b v="0"/>
    <n v="16"/>
    <b v="0"/>
    <s v="technology/wearables"/>
    <n v="2"/>
    <n v="155.25"/>
    <x v="0"/>
    <x v="1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x v="1715"/>
    <b v="0"/>
    <n v="52"/>
    <b v="0"/>
    <s v="publishing/art books"/>
    <n v="41"/>
    <n v="47.77"/>
    <x v="1"/>
    <x v="32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x v="1716"/>
    <b v="0"/>
    <n v="31"/>
    <b v="0"/>
    <s v="theater/spaces"/>
    <n v="42"/>
    <n v="79.87"/>
    <x v="6"/>
    <x v="9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x v="1712"/>
    <x v="1717"/>
    <b v="0"/>
    <n v="34"/>
    <b v="0"/>
    <s v="technology/wearables"/>
    <n v="12"/>
    <n v="72.59"/>
    <x v="0"/>
    <x v="1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x v="1718"/>
    <b v="0"/>
    <n v="76"/>
    <b v="1"/>
    <s v="music/electronic music"/>
    <n v="123"/>
    <n v="32.32"/>
    <x v="7"/>
    <x v="13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x v="1719"/>
    <b v="0"/>
    <n v="103"/>
    <b v="1"/>
    <s v="photography/photobooks"/>
    <n v="111"/>
    <n v="23.8"/>
    <x v="2"/>
    <x v="3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x v="1720"/>
    <b v="0"/>
    <n v="17"/>
    <b v="0"/>
    <s v="music/indie rock"/>
    <n v="41"/>
    <n v="143.82"/>
    <x v="7"/>
    <x v="12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x v="1721"/>
    <b v="0"/>
    <n v="72"/>
    <b v="1"/>
    <s v="theater/plays"/>
    <n v="121"/>
    <n v="33.67"/>
    <x v="6"/>
    <x v="11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x v="1722"/>
    <b v="0"/>
    <n v="50"/>
    <b v="1"/>
    <s v="music/indie rock"/>
    <n v="121"/>
    <n v="48.24"/>
    <x v="7"/>
    <x v="12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x v="1723"/>
    <b v="0"/>
    <n v="59"/>
    <b v="1"/>
    <s v="theater/plays"/>
    <n v="121"/>
    <n v="40.85"/>
    <x v="6"/>
    <x v="11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x v="1724"/>
    <b v="1"/>
    <n v="17"/>
    <b v="1"/>
    <s v="music/rock"/>
    <n v="120"/>
    <n v="141.47"/>
    <x v="7"/>
    <x v="15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x v="1725"/>
    <b v="0"/>
    <n v="23"/>
    <b v="1"/>
    <s v="theater/plays"/>
    <n v="120"/>
    <n v="104.57"/>
    <x v="6"/>
    <x v="11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x v="1726"/>
    <b v="0"/>
    <n v="54"/>
    <b v="1"/>
    <s v="theater/plays"/>
    <n v="120"/>
    <n v="44.54"/>
    <x v="6"/>
    <x v="11"/>
    <x v="1726"/>
    <x v="1721"/>
    <x v="2"/>
  </r>
  <r>
    <n v="1689"/>
    <s v="Fly Away"/>
    <s v="Praising the Living God in the second half of life."/>
    <n v="2400"/>
    <n v="2400"/>
    <x v="3"/>
    <s v="US"/>
    <s v="USD"/>
    <x v="1722"/>
    <x v="1727"/>
    <b v="0"/>
    <n v="14"/>
    <b v="0"/>
    <s v="music/faith"/>
    <n v="100"/>
    <n v="171.43"/>
    <x v="7"/>
    <x v="14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x v="1728"/>
    <b v="0"/>
    <n v="14"/>
    <b v="1"/>
    <s v="theater/plays"/>
    <n v="100"/>
    <n v="171.43"/>
    <x v="6"/>
    <x v="11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x v="1729"/>
    <b v="0"/>
    <n v="96"/>
    <b v="1"/>
    <s v="music/rock"/>
    <n v="160"/>
    <n v="25"/>
    <x v="7"/>
    <x v="15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x v="1730"/>
    <b v="0"/>
    <n v="15"/>
    <b v="0"/>
    <s v="music/faith"/>
    <n v="48"/>
    <n v="159.33000000000001"/>
    <x v="7"/>
    <x v="14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x v="1731"/>
    <b v="0"/>
    <n v="22"/>
    <b v="1"/>
    <s v="theater/plays"/>
    <n v="119"/>
    <n v="108.59"/>
    <x v="6"/>
    <x v="11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x v="1732"/>
    <b v="0"/>
    <n v="41"/>
    <b v="1"/>
    <s v="film &amp; video/shorts"/>
    <n v="108"/>
    <n v="58.17"/>
    <x v="5"/>
    <x v="27"/>
    <x v="1732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x v="1728"/>
    <x v="1733"/>
    <b v="0"/>
    <n v="26"/>
    <b v="1"/>
    <s v="film &amp; video/shorts"/>
    <n v="119"/>
    <n v="91.23"/>
    <x v="5"/>
    <x v="27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x v="1734"/>
    <b v="0"/>
    <n v="23"/>
    <b v="1"/>
    <s v="film &amp; video/television"/>
    <n v="119"/>
    <n v="103.04"/>
    <x v="5"/>
    <x v="16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x v="1735"/>
    <b v="0"/>
    <n v="15"/>
    <b v="1"/>
    <s v="theater/spaces"/>
    <n v="158"/>
    <n v="158"/>
    <x v="6"/>
    <x v="9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x v="1736"/>
    <b v="0"/>
    <n v="39"/>
    <b v="0"/>
    <s v="theater/plays"/>
    <n v="32"/>
    <n v="60.67"/>
    <x v="6"/>
    <x v="11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x v="1737"/>
    <b v="0"/>
    <n v="60"/>
    <b v="1"/>
    <s v="film &amp; video/shorts"/>
    <n v="107"/>
    <n v="39.380000000000003"/>
    <x v="5"/>
    <x v="27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x v="1738"/>
    <b v="1"/>
    <n v="57"/>
    <b v="1"/>
    <s v="theater/plays"/>
    <n v="131"/>
    <n v="41.42"/>
    <x v="6"/>
    <x v="11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x v="1739"/>
    <b v="0"/>
    <n v="32"/>
    <b v="0"/>
    <s v="music/indie rock"/>
    <n v="9"/>
    <n v="73.760000000000005"/>
    <x v="7"/>
    <x v="12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x v="1735"/>
    <x v="1740"/>
    <b v="0"/>
    <n v="40"/>
    <b v="0"/>
    <s v="theater/musical"/>
    <n v="20"/>
    <n v="58.95"/>
    <x v="6"/>
    <x v="19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x v="1741"/>
    <b v="1"/>
    <n v="37"/>
    <b v="0"/>
    <s v="photography/photobooks"/>
    <n v="14"/>
    <n v="63.65"/>
    <x v="2"/>
    <x v="3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x v="1742"/>
    <b v="0"/>
    <n v="44"/>
    <b v="1"/>
    <s v="music/indie rock"/>
    <n v="107"/>
    <n v="53.52"/>
    <x v="7"/>
    <x v="12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x v="1743"/>
    <b v="0"/>
    <n v="21"/>
    <b v="1"/>
    <s v="theater/musical"/>
    <n v="131"/>
    <n v="112.14"/>
    <x v="6"/>
    <x v="19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x v="1744"/>
    <b v="0"/>
    <n v="40"/>
    <b v="1"/>
    <s v="music/rock"/>
    <n v="117"/>
    <n v="58.63"/>
    <x v="7"/>
    <x v="15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x v="1745"/>
    <b v="1"/>
    <n v="31"/>
    <b v="1"/>
    <s v="music/rock"/>
    <n v="117"/>
    <n v="75.48"/>
    <x v="7"/>
    <x v="15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x v="1746"/>
    <b v="0"/>
    <n v="38"/>
    <b v="1"/>
    <s v="music/rock"/>
    <n v="117"/>
    <n v="61.58"/>
    <x v="7"/>
    <x v="15"/>
    <x v="1746"/>
    <x v="1741"/>
    <x v="3"/>
  </r>
  <r>
    <n v="1987"/>
    <s v="Ethiopia: Beheld"/>
    <s v="A collection of images that depicts the beauty and diversity within Ethiopia"/>
    <n v="5500"/>
    <n v="2336"/>
    <x v="2"/>
    <s v="GB"/>
    <s v="GBP"/>
    <x v="1742"/>
    <x v="1747"/>
    <b v="0"/>
    <n v="28"/>
    <b v="0"/>
    <s v="photography/people"/>
    <n v="42"/>
    <n v="83.43"/>
    <x v="2"/>
    <x v="36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x v="1748"/>
    <b v="0"/>
    <n v="56"/>
    <b v="1"/>
    <s v="theater/musical"/>
    <n v="117"/>
    <n v="41.7"/>
    <x v="6"/>
    <x v="19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x v="1749"/>
    <b v="0"/>
    <n v="60"/>
    <b v="1"/>
    <s v="music/classical music"/>
    <n v="156"/>
    <n v="38.880000000000003"/>
    <x v="7"/>
    <x v="25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x v="1750"/>
    <b v="1"/>
    <n v="67"/>
    <b v="1"/>
    <s v="theater/plays"/>
    <n v="106"/>
    <n v="34.79"/>
    <x v="6"/>
    <x v="11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x v="1751"/>
    <b v="0"/>
    <n v="20"/>
    <b v="1"/>
    <s v="film &amp; video/shorts"/>
    <n v="116"/>
    <n v="116.25"/>
    <x v="5"/>
    <x v="27"/>
    <x v="1751"/>
    <x v="1746"/>
    <x v="3"/>
  </r>
  <r>
    <n v="2463"/>
    <s v="Emma Ate the Lion &quot;Songs Two Count Too&quot;"/>
    <s v="Emma Ate The Lion's debut full length album"/>
    <n v="2000"/>
    <n v="2325"/>
    <x v="0"/>
    <s v="US"/>
    <s v="USD"/>
    <x v="1747"/>
    <x v="1752"/>
    <b v="0"/>
    <n v="75"/>
    <b v="1"/>
    <s v="music/indie rock"/>
    <n v="116"/>
    <n v="31"/>
    <x v="7"/>
    <x v="12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x v="1753"/>
    <b v="0"/>
    <n v="29"/>
    <b v="1"/>
    <s v="theater/plays"/>
    <n v="116"/>
    <n v="80.03"/>
    <x v="6"/>
    <x v="11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x v="1754"/>
    <b v="0"/>
    <n v="114"/>
    <b v="0"/>
    <s v="technology/wearables"/>
    <n v="46"/>
    <n v="20.34"/>
    <x v="0"/>
    <x v="1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x v="1755"/>
    <b v="0"/>
    <n v="64"/>
    <b v="1"/>
    <s v="music/indie rock"/>
    <n v="116"/>
    <n v="36.11"/>
    <x v="7"/>
    <x v="12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x v="1756"/>
    <b v="0"/>
    <n v="45"/>
    <b v="1"/>
    <s v="theater/plays"/>
    <n v="110"/>
    <n v="51.22"/>
    <x v="6"/>
    <x v="11"/>
    <x v="1756"/>
    <x v="175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2"/>
    <x v="1757"/>
    <b v="0"/>
    <n v="6"/>
    <b v="0"/>
    <s v="theater/plays"/>
    <n v="7"/>
    <n v="383.33"/>
    <x v="6"/>
    <x v="11"/>
    <x v="1757"/>
    <x v="175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3"/>
    <x v="1758"/>
    <b v="1"/>
    <n v="29"/>
    <b v="1"/>
    <s v="theater/plays"/>
    <n v="115"/>
    <n v="79.31"/>
    <x v="6"/>
    <x v="11"/>
    <x v="1758"/>
    <x v="1753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x v="1759"/>
    <b v="0"/>
    <n v="197"/>
    <b v="1"/>
    <s v="games/tabletop games"/>
    <n v="460"/>
    <n v="11.67"/>
    <x v="3"/>
    <x v="5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x v="1760"/>
    <b v="1"/>
    <n v="74"/>
    <b v="1"/>
    <s v="music/electronic music"/>
    <n v="115"/>
    <n v="31.05"/>
    <x v="7"/>
    <x v="13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x v="1761"/>
    <b v="0"/>
    <n v="14"/>
    <b v="0"/>
    <s v="technology/wearables"/>
    <n v="46"/>
    <n v="164"/>
    <x v="0"/>
    <x v="1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x v="1762"/>
    <b v="0"/>
    <n v="35"/>
    <b v="0"/>
    <s v="publishing/art books"/>
    <n v="23"/>
    <n v="65.459999999999994"/>
    <x v="1"/>
    <x v="32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x v="1763"/>
    <b v="0"/>
    <n v="40"/>
    <b v="0"/>
    <s v="theater/plays"/>
    <n v="15"/>
    <n v="57.25"/>
    <x v="6"/>
    <x v="11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x v="1764"/>
    <b v="0"/>
    <n v="26"/>
    <b v="1"/>
    <s v="theater/plays"/>
    <n v="114"/>
    <n v="87.96"/>
    <x v="6"/>
    <x v="11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x v="1765"/>
    <b v="1"/>
    <n v="39"/>
    <b v="0"/>
    <s v="photography/photobooks"/>
    <n v="46"/>
    <n v="58.62"/>
    <x v="2"/>
    <x v="3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x v="1766"/>
    <b v="0"/>
    <n v="56"/>
    <b v="1"/>
    <s v="music/rock"/>
    <n v="152"/>
    <n v="40.75"/>
    <x v="7"/>
    <x v="15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x v="1767"/>
    <b v="0"/>
    <n v="62"/>
    <b v="1"/>
    <s v="technology/space exploration"/>
    <n v="114"/>
    <n v="36.770000000000003"/>
    <x v="0"/>
    <x v="4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x v="1768"/>
    <b v="0"/>
    <n v="64"/>
    <b v="1"/>
    <s v="film &amp; video/shorts"/>
    <n v="114"/>
    <n v="35.47"/>
    <x v="5"/>
    <x v="27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x v="1769"/>
    <b v="0"/>
    <n v="44"/>
    <b v="1"/>
    <s v="music/indie rock"/>
    <n v="113"/>
    <n v="51.48"/>
    <x v="7"/>
    <x v="12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x v="1770"/>
    <b v="0"/>
    <n v="57"/>
    <b v="1"/>
    <s v="theater/plays"/>
    <n v="113"/>
    <n v="39.6"/>
    <x v="6"/>
    <x v="11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x v="1771"/>
    <b v="0"/>
    <n v="28"/>
    <b v="0"/>
    <s v="technology/wearables"/>
    <n v="15"/>
    <n v="80.319999999999993"/>
    <x v="0"/>
    <x v="1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x v="1772"/>
    <b v="1"/>
    <n v="71"/>
    <b v="1"/>
    <s v="theater/plays"/>
    <n v="112"/>
    <n v="31.62"/>
    <x v="6"/>
    <x v="11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x v="1773"/>
    <b v="0"/>
    <n v="32"/>
    <b v="1"/>
    <s v="film &amp; video/shorts"/>
    <n v="124"/>
    <n v="69.72"/>
    <x v="5"/>
    <x v="27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x v="1774"/>
    <b v="0"/>
    <n v="51"/>
    <b v="1"/>
    <s v="music/rock"/>
    <n v="112"/>
    <n v="43.73"/>
    <x v="7"/>
    <x v="15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x v="1775"/>
    <b v="0"/>
    <n v="12"/>
    <b v="0"/>
    <s v="film &amp; video/drama"/>
    <n v="45"/>
    <n v="185.83"/>
    <x v="5"/>
    <x v="10"/>
    <x v="1775"/>
    <x v="177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1"/>
    <x v="1776"/>
    <b v="0"/>
    <n v="43"/>
    <b v="1"/>
    <s v="music/indie rock"/>
    <n v="111"/>
    <n v="51.67"/>
    <x v="7"/>
    <x v="12"/>
    <x v="1776"/>
    <x v="177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2"/>
    <x v="1777"/>
    <b v="0"/>
    <n v="35"/>
    <b v="1"/>
    <s v="music/rock"/>
    <n v="148"/>
    <n v="63.49"/>
    <x v="7"/>
    <x v="15"/>
    <x v="1777"/>
    <x v="177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x v="1778"/>
    <b v="0"/>
    <n v="20"/>
    <b v="1"/>
    <s v="theater/plays"/>
    <n v="111"/>
    <n v="110.75"/>
    <x v="6"/>
    <x v="11"/>
    <x v="1778"/>
    <x v="1773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4"/>
    <x v="1779"/>
    <b v="0"/>
    <n v="20"/>
    <b v="1"/>
    <s v="theater/plays"/>
    <n v="100"/>
    <n v="110.5"/>
    <x v="6"/>
    <x v="11"/>
    <x v="1779"/>
    <x v="177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5"/>
    <x v="1780"/>
    <b v="0"/>
    <n v="15"/>
    <b v="1"/>
    <s v="theater/plays"/>
    <n v="126"/>
    <n v="147.33000000000001"/>
    <x v="6"/>
    <x v="11"/>
    <x v="1780"/>
    <x v="177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x v="1781"/>
    <b v="0"/>
    <n v="83"/>
    <b v="1"/>
    <s v="music/pop"/>
    <n v="110"/>
    <n v="26.55"/>
    <x v="7"/>
    <x v="22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x v="1782"/>
    <b v="0"/>
    <n v="30"/>
    <b v="1"/>
    <s v="theater/plays"/>
    <n v="110"/>
    <n v="73.400000000000006"/>
    <x v="6"/>
    <x v="11"/>
    <x v="1782"/>
    <x v="1777"/>
    <x v="2"/>
  </r>
  <r>
    <n v="185"/>
    <s v="BLANK Short Movie"/>
    <s v="Love has no boundaries!"/>
    <n v="40000"/>
    <n v="2200"/>
    <x v="2"/>
    <s v="NO"/>
    <s v="NOK"/>
    <x v="1778"/>
    <x v="1783"/>
    <b v="0"/>
    <n v="10"/>
    <b v="0"/>
    <s v="film &amp; video/drama"/>
    <n v="6"/>
    <n v="220"/>
    <x v="5"/>
    <x v="10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x v="1784"/>
    <b v="1"/>
    <n v="71"/>
    <b v="1"/>
    <s v="publishing/radio &amp; podcasts"/>
    <n v="137"/>
    <n v="30.96"/>
    <x v="1"/>
    <x v="2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x v="1785"/>
    <b v="0"/>
    <n v="16"/>
    <b v="0"/>
    <s v="music/faith"/>
    <n v="34"/>
    <n v="137.25"/>
    <x v="7"/>
    <x v="14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x v="1786"/>
    <b v="0"/>
    <n v="47"/>
    <b v="1"/>
    <s v="film &amp; video/shorts"/>
    <n v="220"/>
    <n v="46.7"/>
    <x v="5"/>
    <x v="27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x v="1787"/>
    <b v="0"/>
    <n v="42"/>
    <b v="1"/>
    <s v="theater/plays"/>
    <n v="110"/>
    <n v="52.21"/>
    <x v="6"/>
    <x v="11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x v="1788"/>
    <b v="0"/>
    <n v="50"/>
    <b v="1"/>
    <s v="music/electronic music"/>
    <n v="110"/>
    <n v="43.82"/>
    <x v="7"/>
    <x v="13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x v="1789"/>
    <b v="0"/>
    <n v="11"/>
    <b v="1"/>
    <s v="theater/plays"/>
    <n v="110"/>
    <n v="199.18"/>
    <x v="6"/>
    <x v="11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x v="1790"/>
    <b v="1"/>
    <n v="37"/>
    <b v="0"/>
    <s v="photography/photobooks"/>
    <n v="14"/>
    <n v="58.97"/>
    <x v="2"/>
    <x v="3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x v="1791"/>
    <b v="1"/>
    <n v="55"/>
    <b v="1"/>
    <s v="theater/plays"/>
    <n v="115"/>
    <n v="39.67"/>
    <x v="6"/>
    <x v="11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x v="1792"/>
    <b v="0"/>
    <n v="61"/>
    <b v="1"/>
    <s v="music/electronic music"/>
    <n v="145"/>
    <n v="35.74"/>
    <x v="7"/>
    <x v="13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x v="1793"/>
    <b v="0"/>
    <n v="34"/>
    <b v="1"/>
    <s v="photography/photobooks"/>
    <n v="109"/>
    <n v="63.97"/>
    <x v="2"/>
    <x v="3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x v="1794"/>
    <b v="0"/>
    <n v="72"/>
    <b v="1"/>
    <s v="theater/plays"/>
    <n v="109"/>
    <n v="30.15"/>
    <x v="6"/>
    <x v="11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x v="1795"/>
    <b v="0"/>
    <n v="47"/>
    <b v="1"/>
    <s v="theater/plays"/>
    <n v="144"/>
    <n v="45.98"/>
    <x v="6"/>
    <x v="11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x v="1796"/>
    <b v="0"/>
    <n v="30"/>
    <b v="1"/>
    <s v="theater/plays"/>
    <n v="108"/>
    <n v="72"/>
    <x v="6"/>
    <x v="11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x v="1797"/>
    <b v="0"/>
    <n v="38"/>
    <b v="1"/>
    <s v="film &amp; video/television"/>
    <n v="108"/>
    <n v="56.82"/>
    <x v="5"/>
    <x v="16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x v="1798"/>
    <b v="1"/>
    <n v="39"/>
    <b v="0"/>
    <s v="photography/photobooks"/>
    <n v="20"/>
    <n v="55.28"/>
    <x v="2"/>
    <x v="3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x v="1799"/>
    <b v="0"/>
    <n v="19"/>
    <b v="1"/>
    <s v="theater/plays"/>
    <n v="108"/>
    <n v="113.42"/>
    <x v="6"/>
    <x v="11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x v="1800"/>
    <b v="0"/>
    <n v="58"/>
    <b v="1"/>
    <s v="music/indie rock"/>
    <n v="108"/>
    <n v="37.15"/>
    <x v="7"/>
    <x v="12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x v="1801"/>
    <b v="0"/>
    <n v="29"/>
    <b v="0"/>
    <s v="games/video games"/>
    <n v="18"/>
    <n v="74.209999999999994"/>
    <x v="3"/>
    <x v="18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x v="1802"/>
    <b v="0"/>
    <n v="24"/>
    <b v="1"/>
    <s v="theater/plays"/>
    <n v="108"/>
    <n v="89.67"/>
    <x v="6"/>
    <x v="11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x v="1803"/>
    <b v="0"/>
    <n v="54"/>
    <b v="1"/>
    <s v="music/rock"/>
    <n v="134"/>
    <n v="39.82"/>
    <x v="7"/>
    <x v="15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x v="1804"/>
    <b v="0"/>
    <n v="35"/>
    <b v="1"/>
    <s v="music/classical music"/>
    <n v="107"/>
    <n v="61.34"/>
    <x v="7"/>
    <x v="25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x v="1805"/>
    <b v="0"/>
    <n v="46"/>
    <b v="1"/>
    <s v="music/rock"/>
    <n v="107"/>
    <n v="46.63"/>
    <x v="7"/>
    <x v="15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x v="1806"/>
    <b v="0"/>
    <n v="20"/>
    <b v="1"/>
    <s v="theater/plays"/>
    <n v="107"/>
    <n v="107.25"/>
    <x v="6"/>
    <x v="11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x v="1807"/>
    <b v="0"/>
    <n v="58"/>
    <b v="1"/>
    <s v="music/indie rock"/>
    <n v="107"/>
    <n v="36.97"/>
    <x v="7"/>
    <x v="12"/>
    <x v="1807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x v="1802"/>
    <x v="1808"/>
    <b v="0"/>
    <n v="48"/>
    <b v="1"/>
    <s v="music/pop"/>
    <n v="143"/>
    <n v="44.65"/>
    <x v="7"/>
    <x v="22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x v="1809"/>
    <b v="0"/>
    <n v="67"/>
    <b v="1"/>
    <s v="theater/plays"/>
    <n v="107"/>
    <n v="31.97"/>
    <x v="6"/>
    <x v="11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x v="1810"/>
    <b v="0"/>
    <n v="17"/>
    <b v="1"/>
    <s v="technology/wearables"/>
    <n v="107"/>
    <n v="125.94"/>
    <x v="0"/>
    <x v="1"/>
    <x v="1810"/>
    <x v="1804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5"/>
    <x v="1811"/>
    <b v="0"/>
    <n v="13"/>
    <b v="1"/>
    <s v="theater/plays"/>
    <n v="102"/>
    <n v="164.62"/>
    <x v="6"/>
    <x v="11"/>
    <x v="1811"/>
    <x v="180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6"/>
    <x v="1812"/>
    <b v="0"/>
    <n v="13"/>
    <b v="1"/>
    <s v="theater/plays"/>
    <n v="143"/>
    <n v="164.62"/>
    <x v="6"/>
    <x v="11"/>
    <x v="1812"/>
    <x v="1806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x v="1813"/>
    <b v="0"/>
    <n v="98"/>
    <b v="1"/>
    <s v="film &amp; video/television"/>
    <n v="107"/>
    <n v="21.76"/>
    <x v="5"/>
    <x v="16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x v="1814"/>
    <b v="0"/>
    <n v="44"/>
    <b v="1"/>
    <s v="music/indie rock"/>
    <n v="107"/>
    <n v="48.45"/>
    <x v="7"/>
    <x v="12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x v="1815"/>
    <b v="0"/>
    <n v="13"/>
    <b v="0"/>
    <s v="film &amp; video/drama"/>
    <n v="15"/>
    <n v="163.85"/>
    <x v="5"/>
    <x v="10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x v="1816"/>
    <b v="0"/>
    <n v="39"/>
    <b v="1"/>
    <s v="music/indie rock"/>
    <n v="107"/>
    <n v="54.62"/>
    <x v="7"/>
    <x v="12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x v="1817"/>
    <b v="1"/>
    <n v="43"/>
    <b v="0"/>
    <s v="theater/plays"/>
    <n v="16"/>
    <n v="49.51"/>
    <x v="6"/>
    <x v="11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x v="1818"/>
    <b v="0"/>
    <n v="41"/>
    <b v="1"/>
    <s v="theater/plays"/>
    <n v="106"/>
    <n v="51.85"/>
    <x v="6"/>
    <x v="11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x v="1819"/>
    <b v="0"/>
    <n v="27"/>
    <b v="1"/>
    <s v="theater/plays"/>
    <n v="101"/>
    <n v="78.52"/>
    <x v="6"/>
    <x v="11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x v="1820"/>
    <b v="0"/>
    <n v="16"/>
    <b v="0"/>
    <s v="photography/nature"/>
    <n v="49"/>
    <n v="132.19"/>
    <x v="2"/>
    <x v="38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x v="1821"/>
    <b v="1"/>
    <n v="28"/>
    <b v="0"/>
    <s v="theater/plays"/>
    <n v="7"/>
    <n v="75.459999999999994"/>
    <x v="6"/>
    <x v="11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x v="1822"/>
    <b v="0"/>
    <n v="99"/>
    <b v="0"/>
    <s v="games/video games"/>
    <n v="2"/>
    <n v="21.34"/>
    <x v="3"/>
    <x v="18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x v="1823"/>
    <b v="1"/>
    <n v="22"/>
    <b v="1"/>
    <s v="music/rock"/>
    <n v="211"/>
    <n v="95.93"/>
    <x v="7"/>
    <x v="15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x v="1824"/>
    <b v="0"/>
    <n v="35"/>
    <b v="1"/>
    <s v="theater/plays"/>
    <n v="106"/>
    <n v="60.29"/>
    <x v="6"/>
    <x v="11"/>
    <x v="1824"/>
    <x v="1817"/>
    <x v="4"/>
  </r>
  <r>
    <n v="2972"/>
    <s v="A Bad Plan"/>
    <s v="A group of artists. A mythical art piece. A harrowing quest. And some margaritas."/>
    <n v="2000"/>
    <n v="2107"/>
    <x v="0"/>
    <s v="US"/>
    <s v="USD"/>
    <x v="1818"/>
    <x v="1825"/>
    <b v="0"/>
    <n v="17"/>
    <b v="1"/>
    <s v="theater/plays"/>
    <n v="105"/>
    <n v="123.94"/>
    <x v="6"/>
    <x v="11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x v="1826"/>
    <b v="0"/>
    <n v="5"/>
    <b v="0"/>
    <s v="theater/spaces"/>
    <n v="0"/>
    <n v="420.6"/>
    <x v="6"/>
    <x v="9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x v="1827"/>
    <b v="1"/>
    <n v="74"/>
    <b v="1"/>
    <s v="theater/plays"/>
    <n v="105"/>
    <n v="28.41"/>
    <x v="6"/>
    <x v="11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x v="1828"/>
    <b v="0"/>
    <n v="34"/>
    <b v="1"/>
    <s v="theater/plays"/>
    <n v="140"/>
    <n v="61.82"/>
    <x v="6"/>
    <x v="11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x v="1829"/>
    <b v="0"/>
    <n v="50"/>
    <b v="1"/>
    <s v="music/rock"/>
    <n v="105"/>
    <n v="42.02"/>
    <x v="7"/>
    <x v="15"/>
    <x v="1829"/>
    <x v="182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3"/>
    <x v="1830"/>
    <b v="1"/>
    <n v="23"/>
    <b v="0"/>
    <s v="technology/space exploration"/>
    <n v="11"/>
    <n v="91.3"/>
    <x v="0"/>
    <x v="4"/>
    <x v="1830"/>
    <x v="18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4"/>
    <x v="1831"/>
    <b v="0"/>
    <n v="14"/>
    <b v="1"/>
    <s v="music/classical music"/>
    <n v="105"/>
    <n v="150"/>
    <x v="7"/>
    <x v="25"/>
    <x v="1831"/>
    <x v="1824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x v="1832"/>
    <b v="0"/>
    <n v="41"/>
    <b v="1"/>
    <s v="theater/plays"/>
    <n v="105"/>
    <n v="51.22"/>
    <x v="6"/>
    <x v="11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x v="1833"/>
    <b v="0"/>
    <n v="39"/>
    <b v="1"/>
    <s v="theater/plays"/>
    <n v="300"/>
    <n v="53.85"/>
    <x v="6"/>
    <x v="11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x v="1834"/>
    <b v="1"/>
    <n v="75"/>
    <b v="1"/>
    <s v="music/indie rock"/>
    <n v="107"/>
    <n v="27.94"/>
    <x v="7"/>
    <x v="12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x v="1835"/>
    <b v="0"/>
    <n v="38"/>
    <b v="1"/>
    <s v="theater/plays"/>
    <n v="105"/>
    <n v="55.13"/>
    <x v="6"/>
    <x v="11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x v="1836"/>
    <b v="0"/>
    <n v="33"/>
    <b v="1"/>
    <s v="theater/plays"/>
    <n v="105"/>
    <n v="63.42"/>
    <x v="6"/>
    <x v="11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x v="1837"/>
    <b v="0"/>
    <n v="53"/>
    <b v="1"/>
    <s v="theater/plays"/>
    <n v="104"/>
    <n v="39.380000000000003"/>
    <x v="6"/>
    <x v="11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x v="1838"/>
    <b v="0"/>
    <n v="35"/>
    <b v="1"/>
    <s v="theater/plays"/>
    <n v="116"/>
    <n v="59.6"/>
    <x v="6"/>
    <x v="11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x v="1839"/>
    <b v="0"/>
    <n v="33"/>
    <b v="0"/>
    <s v="publishing/children's books"/>
    <n v="10"/>
    <n v="63.1"/>
    <x v="1"/>
    <x v="39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x v="1840"/>
    <b v="0"/>
    <n v="24"/>
    <b v="1"/>
    <s v="film &amp; video/shorts"/>
    <n v="173"/>
    <n v="86.67"/>
    <x v="5"/>
    <x v="27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x v="1841"/>
    <b v="1"/>
    <n v="45"/>
    <b v="1"/>
    <s v="music/rock"/>
    <n v="104"/>
    <n v="46.13"/>
    <x v="7"/>
    <x v="15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x v="1842"/>
    <b v="0"/>
    <n v="39"/>
    <b v="1"/>
    <s v="theater/plays"/>
    <n v="115"/>
    <n v="53.23"/>
    <x v="6"/>
    <x v="11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x v="1843"/>
    <b v="0"/>
    <n v="49"/>
    <b v="1"/>
    <s v="publishing/nonfiction"/>
    <n v="104"/>
    <n v="42.35"/>
    <x v="1"/>
    <x v="17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x v="1844"/>
    <b v="0"/>
    <n v="38"/>
    <b v="1"/>
    <s v="theater/plays"/>
    <n v="104"/>
    <n v="54.55"/>
    <x v="6"/>
    <x v="11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x v="1845"/>
    <b v="0"/>
    <n v="25"/>
    <b v="0"/>
    <s v="food/food trucks"/>
    <n v="21"/>
    <n v="82.82"/>
    <x v="4"/>
    <x v="29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x v="1846"/>
    <b v="0"/>
    <n v="37"/>
    <b v="0"/>
    <s v="film &amp; video/science fiction"/>
    <n v="28"/>
    <n v="55.95"/>
    <x v="5"/>
    <x v="21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x v="1847"/>
    <b v="0"/>
    <n v="39"/>
    <b v="0"/>
    <s v="theater/musical"/>
    <n v="59"/>
    <n v="53.08"/>
    <x v="6"/>
    <x v="19"/>
    <x v="1847"/>
    <x v="1840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1"/>
    <x v="1848"/>
    <b v="0"/>
    <n v="41"/>
    <b v="1"/>
    <s v="music/indie rock"/>
    <n v="103"/>
    <n v="50.37"/>
    <x v="7"/>
    <x v="12"/>
    <x v="1848"/>
    <x v="184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2"/>
    <x v="1849"/>
    <b v="0"/>
    <n v="48"/>
    <b v="1"/>
    <s v="film &amp; video/documentary"/>
    <n v="207"/>
    <n v="43.02"/>
    <x v="5"/>
    <x v="8"/>
    <x v="1849"/>
    <x v="1842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x v="1850"/>
    <b v="0"/>
    <n v="46"/>
    <b v="1"/>
    <s v="theater/plays"/>
    <n v="103"/>
    <n v="44.85"/>
    <x v="6"/>
    <x v="11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x v="1851"/>
    <b v="0"/>
    <n v="30"/>
    <b v="1"/>
    <s v="theater/plays"/>
    <n v="103"/>
    <n v="68.67"/>
    <x v="6"/>
    <x v="11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x v="1852"/>
    <b v="0"/>
    <n v="36"/>
    <b v="1"/>
    <s v="theater/plays"/>
    <n v="103"/>
    <n v="57.22"/>
    <x v="6"/>
    <x v="11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x v="1853"/>
    <b v="0"/>
    <n v="46"/>
    <b v="0"/>
    <s v="theater/musical"/>
    <n v="53"/>
    <n v="44.76"/>
    <x v="6"/>
    <x v="19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x v="1854"/>
    <b v="0"/>
    <n v="23"/>
    <b v="1"/>
    <s v="music/rock"/>
    <n v="137"/>
    <n v="89.42"/>
    <x v="7"/>
    <x v="15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x v="1855"/>
    <b v="0"/>
    <n v="29"/>
    <b v="1"/>
    <s v="theater/plays"/>
    <n v="103"/>
    <n v="70.86"/>
    <x v="6"/>
    <x v="11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x v="1856"/>
    <b v="0"/>
    <n v="51"/>
    <b v="1"/>
    <s v="theater/plays"/>
    <n v="103"/>
    <n v="40.29"/>
    <x v="6"/>
    <x v="11"/>
    <x v="1856"/>
    <x v="1848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49"/>
    <x v="1857"/>
    <b v="1"/>
    <n v="52"/>
    <b v="0"/>
    <s v="technology/space exploration"/>
    <n v="2"/>
    <n v="39.479999999999997"/>
    <x v="0"/>
    <x v="4"/>
    <x v="1857"/>
    <x v="1849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50"/>
    <x v="1858"/>
    <b v="0"/>
    <n v="45"/>
    <b v="1"/>
    <s v="music/rock"/>
    <n v="205"/>
    <n v="45.62"/>
    <x v="7"/>
    <x v="15"/>
    <x v="1858"/>
    <x v="1850"/>
    <x v="1"/>
  </r>
  <r>
    <n v="1921"/>
    <s v="The Fine Spirits are making an album!"/>
    <s v="The Fine Spirits are making an album, but we need your help!"/>
    <n v="1500"/>
    <n v="2052"/>
    <x v="0"/>
    <s v="US"/>
    <s v="USD"/>
    <x v="1851"/>
    <x v="1859"/>
    <b v="0"/>
    <n v="38"/>
    <b v="1"/>
    <s v="music/indie rock"/>
    <n v="137"/>
    <n v="54"/>
    <x v="7"/>
    <x v="12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x v="1860"/>
    <b v="0"/>
    <n v="59"/>
    <b v="1"/>
    <s v="theater/plays"/>
    <n v="103"/>
    <n v="34.75"/>
    <x v="6"/>
    <x v="11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x v="1861"/>
    <b v="0"/>
    <n v="20"/>
    <b v="1"/>
    <s v="theater/plays"/>
    <n v="103"/>
    <n v="102.5"/>
    <x v="6"/>
    <x v="11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x v="1862"/>
    <b v="0"/>
    <n v="28"/>
    <b v="1"/>
    <s v="theater/plays"/>
    <n v="103"/>
    <n v="73.209999999999994"/>
    <x v="6"/>
    <x v="11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x v="1863"/>
    <b v="0"/>
    <n v="31"/>
    <b v="1"/>
    <s v="theater/plays"/>
    <n v="103"/>
    <n v="66.13"/>
    <x v="6"/>
    <x v="11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x v="1864"/>
    <b v="1"/>
    <n v="39"/>
    <b v="1"/>
    <s v="theater/plays"/>
    <n v="102"/>
    <n v="52.49"/>
    <x v="6"/>
    <x v="11"/>
    <x v="1864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x v="1857"/>
    <x v="1865"/>
    <b v="0"/>
    <n v="17"/>
    <b v="1"/>
    <s v="theater/plays"/>
    <n v="102"/>
    <n v="120.12"/>
    <x v="6"/>
    <x v="11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x v="1866"/>
    <b v="0"/>
    <n v="23"/>
    <b v="1"/>
    <s v="theater/plays"/>
    <n v="102"/>
    <n v="88.74"/>
    <x v="6"/>
    <x v="11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x v="1867"/>
    <b v="0"/>
    <n v="34"/>
    <b v="1"/>
    <s v="music/rock"/>
    <n v="204"/>
    <n v="59.85"/>
    <x v="7"/>
    <x v="15"/>
    <x v="1867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x v="1860"/>
    <x v="1868"/>
    <b v="0"/>
    <n v="40"/>
    <b v="1"/>
    <s v="music/rock"/>
    <n v="102"/>
    <n v="50.88"/>
    <x v="7"/>
    <x v="15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x v="1869"/>
    <b v="0"/>
    <n v="27"/>
    <b v="1"/>
    <s v="theater/musical"/>
    <n v="102"/>
    <n v="75.37"/>
    <x v="6"/>
    <x v="19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x v="1870"/>
    <b v="0"/>
    <n v="63"/>
    <b v="1"/>
    <s v="theater/plays"/>
    <n v="102"/>
    <n v="32.270000000000003"/>
    <x v="6"/>
    <x v="11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x v="1871"/>
    <b v="0"/>
    <n v="22"/>
    <b v="1"/>
    <s v="film &amp; video/documentary"/>
    <n v="102"/>
    <n v="92.32"/>
    <x v="5"/>
    <x v="8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x v="1872"/>
    <b v="0"/>
    <n v="26"/>
    <b v="0"/>
    <s v="theater/plays"/>
    <n v="14"/>
    <n v="78.08"/>
    <x v="6"/>
    <x v="11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x v="1873"/>
    <b v="0"/>
    <n v="19"/>
    <b v="1"/>
    <s v="theater/plays"/>
    <n v="102"/>
    <n v="106.84"/>
    <x v="6"/>
    <x v="11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x v="1874"/>
    <b v="0"/>
    <n v="11"/>
    <b v="0"/>
    <s v="technology/wearables"/>
    <n v="1"/>
    <n v="184.36"/>
    <x v="0"/>
    <x v="1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x v="1875"/>
    <b v="0"/>
    <n v="16"/>
    <b v="1"/>
    <s v="film &amp; video/television"/>
    <n v="101"/>
    <n v="126.69"/>
    <x v="5"/>
    <x v="16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x v="1876"/>
    <b v="0"/>
    <n v="28"/>
    <b v="1"/>
    <s v="theater/plays"/>
    <n v="101"/>
    <n v="72.39"/>
    <x v="6"/>
    <x v="11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x v="1877"/>
    <b v="1"/>
    <n v="52"/>
    <b v="1"/>
    <s v="music/rock"/>
    <n v="101"/>
    <n v="38.94"/>
    <x v="7"/>
    <x v="15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x v="1878"/>
    <b v="0"/>
    <n v="38"/>
    <b v="1"/>
    <s v="music/rock"/>
    <n v="101"/>
    <n v="53.29"/>
    <x v="7"/>
    <x v="15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x v="1879"/>
    <b v="0"/>
    <n v="38"/>
    <b v="1"/>
    <s v="theater/plays"/>
    <n v="101"/>
    <n v="53.29"/>
    <x v="6"/>
    <x v="11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x v="1880"/>
    <b v="0"/>
    <n v="32"/>
    <b v="1"/>
    <s v="theater/plays"/>
    <n v="101"/>
    <n v="63.28"/>
    <x v="6"/>
    <x v="11"/>
    <x v="1880"/>
    <x v="1872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3"/>
    <x v="1881"/>
    <b v="0"/>
    <n v="3"/>
    <b v="0"/>
    <s v="publishing/translations"/>
    <n v="1"/>
    <n v="673.33"/>
    <x v="1"/>
    <x v="31"/>
    <x v="1881"/>
    <x v="187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x v="1882"/>
    <b v="0"/>
    <n v="31"/>
    <b v="1"/>
    <s v="theater/plays"/>
    <n v="101"/>
    <n v="65.16"/>
    <x v="6"/>
    <x v="11"/>
    <x v="1882"/>
    <x v="1874"/>
    <x v="1"/>
  </r>
  <r>
    <n v="1826"/>
    <s v="BEAR GHOST! Professional Recording! Yay!"/>
    <s v="Hear your favorite Bear Ghost in eargasmic quality!"/>
    <n v="2000"/>
    <n v="2020"/>
    <x v="0"/>
    <s v="US"/>
    <s v="USD"/>
    <x v="1875"/>
    <x v="1883"/>
    <b v="0"/>
    <n v="38"/>
    <b v="1"/>
    <s v="music/rock"/>
    <n v="101"/>
    <n v="53.16"/>
    <x v="7"/>
    <x v="15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x v="1884"/>
    <b v="0"/>
    <n v="21"/>
    <b v="1"/>
    <s v="theater/plays"/>
    <n v="101"/>
    <n v="96.19"/>
    <x v="6"/>
    <x v="11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x v="1885"/>
    <b v="0"/>
    <n v="39"/>
    <b v="1"/>
    <s v="theater/plays"/>
    <n v="101"/>
    <n v="51.79"/>
    <x v="6"/>
    <x v="11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x v="1886"/>
    <b v="0"/>
    <n v="56"/>
    <b v="1"/>
    <s v="theater/plays"/>
    <n v="101"/>
    <n v="36.07"/>
    <x v="6"/>
    <x v="11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x v="1887"/>
    <b v="0"/>
    <n v="20"/>
    <b v="1"/>
    <s v="music/pop"/>
    <n v="101"/>
    <n v="100.75"/>
    <x v="7"/>
    <x v="22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x v="1888"/>
    <b v="0"/>
    <n v="22"/>
    <b v="1"/>
    <s v="music/indie rock"/>
    <n v="101"/>
    <n v="91.59"/>
    <x v="7"/>
    <x v="12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x v="1889"/>
    <b v="0"/>
    <n v="21"/>
    <b v="1"/>
    <s v="theater/plays"/>
    <n v="101"/>
    <n v="95.95"/>
    <x v="6"/>
    <x v="11"/>
    <x v="1889"/>
    <x v="1881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2"/>
    <x v="1890"/>
    <b v="0"/>
    <n v="33"/>
    <b v="1"/>
    <s v="theater/plays"/>
    <n v="101"/>
    <n v="61.06"/>
    <x v="6"/>
    <x v="11"/>
    <x v="1890"/>
    <x v="188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3"/>
    <x v="1891"/>
    <b v="0"/>
    <n v="36"/>
    <b v="1"/>
    <s v="theater/plays"/>
    <n v="126"/>
    <n v="55.97"/>
    <x v="6"/>
    <x v="11"/>
    <x v="1891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x v="1884"/>
    <x v="1892"/>
    <b v="0"/>
    <n v="77"/>
    <b v="1"/>
    <s v="music/pop"/>
    <n v="101"/>
    <n v="26.15"/>
    <x v="7"/>
    <x v="22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x v="1893"/>
    <b v="0"/>
    <n v="32"/>
    <b v="1"/>
    <s v="music/rock"/>
    <n v="101"/>
    <n v="62.81"/>
    <x v="7"/>
    <x v="15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x v="1894"/>
    <b v="0"/>
    <n v="33"/>
    <b v="1"/>
    <s v="theater/plays"/>
    <n v="101"/>
    <n v="60.91"/>
    <x v="6"/>
    <x v="11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x v="1895"/>
    <b v="0"/>
    <n v="38"/>
    <b v="1"/>
    <s v="music/indie rock"/>
    <n v="100"/>
    <n v="52.82"/>
    <x v="7"/>
    <x v="12"/>
    <x v="1895"/>
    <x v="188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8"/>
    <x v="1896"/>
    <b v="0"/>
    <n v="4"/>
    <b v="0"/>
    <s v="food/food trucks"/>
    <n v="1"/>
    <n v="501.25"/>
    <x v="4"/>
    <x v="29"/>
    <x v="1896"/>
    <x v="1888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9"/>
    <x v="1897"/>
    <b v="0"/>
    <n v="44"/>
    <b v="1"/>
    <s v="publishing/nonfiction"/>
    <n v="100"/>
    <n v="45.57"/>
    <x v="1"/>
    <x v="17"/>
    <x v="1897"/>
    <x v="188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x v="1898"/>
    <b v="0"/>
    <n v="30"/>
    <b v="1"/>
    <s v="theater/plays"/>
    <n v="100"/>
    <n v="66.83"/>
    <x v="6"/>
    <x v="11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x v="1899"/>
    <b v="0"/>
    <n v="14"/>
    <b v="1"/>
    <s v="theater/musical"/>
    <n v="100"/>
    <n v="143.21"/>
    <x v="6"/>
    <x v="19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x v="1900"/>
    <b v="0"/>
    <n v="25"/>
    <b v="1"/>
    <s v="film &amp; video/television"/>
    <n v="100"/>
    <n v="80.16"/>
    <x v="5"/>
    <x v="16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x v="1901"/>
    <b v="0"/>
    <n v="17"/>
    <b v="1"/>
    <s v="theater/plays"/>
    <n v="100"/>
    <n v="117.88"/>
    <x v="6"/>
    <x v="11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x v="1902"/>
    <b v="1"/>
    <n v="52"/>
    <b v="1"/>
    <s v="theater/plays"/>
    <n v="133"/>
    <n v="38.5"/>
    <x v="6"/>
    <x v="11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x v="1903"/>
    <b v="0"/>
    <n v="24"/>
    <b v="0"/>
    <s v="music/indie rock"/>
    <n v="40"/>
    <n v="83.38"/>
    <x v="7"/>
    <x v="12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x v="1904"/>
    <b v="1"/>
    <n v="35"/>
    <b v="1"/>
    <s v="theater/plays"/>
    <n v="100"/>
    <n v="57.17"/>
    <x v="6"/>
    <x v="11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x v="1905"/>
    <b v="0"/>
    <n v="30"/>
    <b v="1"/>
    <s v="music/rock"/>
    <n v="100"/>
    <n v="66.69"/>
    <x v="7"/>
    <x v="15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x v="1906"/>
    <b v="0"/>
    <n v="19"/>
    <b v="1"/>
    <s v="film &amp; video/television"/>
    <n v="100"/>
    <n v="105.26"/>
    <x v="5"/>
    <x v="16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x v="1907"/>
    <b v="0"/>
    <n v="15"/>
    <b v="1"/>
    <s v="film &amp; video/television"/>
    <n v="100"/>
    <n v="133.33000000000001"/>
    <x v="5"/>
    <x v="16"/>
    <x v="1907"/>
    <x v="1899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0"/>
    <x v="1908"/>
    <b v="0"/>
    <n v="7"/>
    <b v="1"/>
    <s v="music/electronic music"/>
    <n v="100"/>
    <n v="285.70999999999998"/>
    <x v="7"/>
    <x v="13"/>
    <x v="1908"/>
    <x v="19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1"/>
    <x v="1909"/>
    <b v="0"/>
    <n v="47"/>
    <b v="1"/>
    <s v="music/indie rock"/>
    <n v="100"/>
    <n v="42.55"/>
    <x v="7"/>
    <x v="12"/>
    <x v="1909"/>
    <x v="190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2"/>
    <x v="1910"/>
    <b v="0"/>
    <n v="8"/>
    <b v="1"/>
    <s v="music/indie rock"/>
    <n v="100"/>
    <n v="250"/>
    <x v="7"/>
    <x v="12"/>
    <x v="1910"/>
    <x v="190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3"/>
    <x v="1911"/>
    <b v="0"/>
    <n v="15"/>
    <b v="1"/>
    <s v="theater/plays"/>
    <n v="100"/>
    <n v="133.33000000000001"/>
    <x v="6"/>
    <x v="11"/>
    <x v="1911"/>
    <x v="190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4"/>
    <x v="1912"/>
    <b v="0"/>
    <n v="17"/>
    <b v="1"/>
    <s v="theater/plays"/>
    <n v="100"/>
    <n v="117.65"/>
    <x v="6"/>
    <x v="11"/>
    <x v="1912"/>
    <x v="190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5"/>
    <x v="1913"/>
    <b v="0"/>
    <n v="21"/>
    <b v="1"/>
    <s v="theater/plays"/>
    <n v="100"/>
    <n v="95.24"/>
    <x v="6"/>
    <x v="11"/>
    <x v="1913"/>
    <x v="190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6"/>
    <x v="1914"/>
    <b v="0"/>
    <n v="31"/>
    <b v="1"/>
    <s v="theater/plays"/>
    <n v="100"/>
    <n v="64.52"/>
    <x v="6"/>
    <x v="11"/>
    <x v="1914"/>
    <x v="190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7"/>
    <x v="1915"/>
    <b v="0"/>
    <n v="29"/>
    <b v="1"/>
    <s v="theater/plays"/>
    <n v="100"/>
    <n v="68.97"/>
    <x v="6"/>
    <x v="11"/>
    <x v="1915"/>
    <x v="190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08"/>
    <x v="1916"/>
    <b v="0"/>
    <n v="20"/>
    <b v="1"/>
    <s v="theater/musical"/>
    <n v="100"/>
    <n v="100"/>
    <x v="6"/>
    <x v="19"/>
    <x v="1916"/>
    <x v="190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9"/>
    <x v="1917"/>
    <b v="0"/>
    <n v="23"/>
    <b v="1"/>
    <s v="music/rock"/>
    <n v="133"/>
    <n v="86.96"/>
    <x v="7"/>
    <x v="15"/>
    <x v="1917"/>
    <x v="1909"/>
    <x v="2"/>
  </r>
  <r>
    <n v="2937"/>
    <s v="UCAS"/>
    <s v="UCAS is a new British musical premiering at the Edinburgh Fringe Festival 2014."/>
    <n v="1500"/>
    <n v="2000"/>
    <x v="0"/>
    <s v="GB"/>
    <s v="GBP"/>
    <x v="1910"/>
    <x v="1918"/>
    <b v="0"/>
    <n v="55"/>
    <b v="1"/>
    <s v="theater/musical"/>
    <n v="133"/>
    <n v="36.36"/>
    <x v="6"/>
    <x v="19"/>
    <x v="1918"/>
    <x v="191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x v="1919"/>
    <b v="0"/>
    <n v="73"/>
    <b v="1"/>
    <s v="music/electronic music"/>
    <n v="133"/>
    <n v="27.3"/>
    <x v="7"/>
    <x v="13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x v="1920"/>
    <b v="1"/>
    <n v="33"/>
    <b v="0"/>
    <s v="photography/photobooks"/>
    <n v="40"/>
    <n v="60.24"/>
    <x v="2"/>
    <x v="3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x v="1921"/>
    <b v="0"/>
    <n v="24"/>
    <b v="0"/>
    <s v="music/jazz"/>
    <n v="7"/>
    <n v="82.58"/>
    <x v="7"/>
    <x v="33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x v="1922"/>
    <b v="0"/>
    <n v="74"/>
    <b v="1"/>
    <s v="technology/space exploration"/>
    <n v="131"/>
    <n v="26.59"/>
    <x v="0"/>
    <x v="4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x v="1923"/>
    <b v="0"/>
    <n v="17"/>
    <b v="0"/>
    <s v="music/faith"/>
    <n v="8"/>
    <n v="115.71"/>
    <x v="7"/>
    <x v="14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x v="1924"/>
    <b v="0"/>
    <n v="30"/>
    <b v="1"/>
    <s v="theater/plays"/>
    <n v="112"/>
    <n v="65.17"/>
    <x v="6"/>
    <x v="11"/>
    <x v="1924"/>
    <x v="1916"/>
    <x v="1"/>
  </r>
  <r>
    <n v="3271"/>
    <s v="Saxon Court at Southwark Playhouse"/>
    <s v="A razor sharp satire to darken your Christmas."/>
    <n v="1500"/>
    <n v="1950"/>
    <x v="0"/>
    <s v="GB"/>
    <s v="GBP"/>
    <x v="1917"/>
    <x v="1925"/>
    <b v="1"/>
    <n v="51"/>
    <b v="1"/>
    <s v="theater/plays"/>
    <n v="130"/>
    <n v="38.24"/>
    <x v="6"/>
    <x v="11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x v="1926"/>
    <b v="0"/>
    <n v="32"/>
    <b v="1"/>
    <s v="music/rock"/>
    <n v="108"/>
    <n v="60.66"/>
    <x v="7"/>
    <x v="15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x v="1927"/>
    <b v="0"/>
    <n v="19"/>
    <b v="1"/>
    <s v="film &amp; video/television"/>
    <n v="155"/>
    <n v="102.11"/>
    <x v="5"/>
    <x v="16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x v="1928"/>
    <b v="0"/>
    <n v="40"/>
    <b v="0"/>
    <s v="music/world music"/>
    <n v="4"/>
    <n v="48.43"/>
    <x v="7"/>
    <x v="37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x v="1929"/>
    <b v="0"/>
    <n v="49"/>
    <b v="1"/>
    <s v="music/pop"/>
    <n v="113"/>
    <n v="39.18"/>
    <x v="7"/>
    <x v="22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x v="1930"/>
    <b v="0"/>
    <n v="37"/>
    <b v="1"/>
    <s v="theater/spaces"/>
    <n v="128"/>
    <n v="51.89"/>
    <x v="6"/>
    <x v="9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x v="1931"/>
    <b v="0"/>
    <n v="56"/>
    <b v="1"/>
    <s v="theater/plays"/>
    <n v="128"/>
    <n v="34.25"/>
    <x v="6"/>
    <x v="11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x v="1932"/>
    <b v="0"/>
    <n v="42"/>
    <b v="1"/>
    <s v="music/indie rock"/>
    <n v="128"/>
    <n v="45.55"/>
    <x v="7"/>
    <x v="12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x v="1933"/>
    <b v="0"/>
    <n v="26"/>
    <b v="0"/>
    <s v="film &amp; video/animation"/>
    <n v="10"/>
    <n v="73.459999999999994"/>
    <x v="5"/>
    <x v="23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x v="1934"/>
    <b v="0"/>
    <n v="5"/>
    <b v="0"/>
    <s v="theater/plays"/>
    <n v="19"/>
    <n v="381.6"/>
    <x v="6"/>
    <x v="11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x v="1935"/>
    <b v="1"/>
    <n v="29"/>
    <b v="0"/>
    <s v="technology/makerspaces"/>
    <n v="8"/>
    <n v="65.41"/>
    <x v="0"/>
    <x v="24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x v="1936"/>
    <b v="0"/>
    <n v="23"/>
    <b v="0"/>
    <s v="technology/wearables"/>
    <n v="6"/>
    <n v="82.09"/>
    <x v="0"/>
    <x v="1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x v="1937"/>
    <b v="1"/>
    <n v="53"/>
    <b v="1"/>
    <s v="technology/space exploration"/>
    <n v="188"/>
    <n v="35.549999999999997"/>
    <x v="0"/>
    <x v="4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x v="1938"/>
    <b v="1"/>
    <n v="50"/>
    <b v="1"/>
    <s v="music/indie rock"/>
    <n v="157"/>
    <n v="37.67"/>
    <x v="7"/>
    <x v="12"/>
    <x v="1938"/>
    <x v="193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1"/>
    <x v="1939"/>
    <b v="1"/>
    <n v="19"/>
    <b v="0"/>
    <s v="photography/photobooks"/>
    <n v="6"/>
    <n v="98.79"/>
    <x v="2"/>
    <x v="3"/>
    <x v="1939"/>
    <x v="1931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2"/>
    <x v="1940"/>
    <b v="1"/>
    <n v="81"/>
    <b v="1"/>
    <s v="publishing/radio &amp; podcasts"/>
    <n v="125"/>
    <n v="23.17"/>
    <x v="1"/>
    <x v="2"/>
    <x v="1940"/>
    <x v="1932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x v="1941"/>
    <b v="0"/>
    <n v="11"/>
    <b v="0"/>
    <s v="film &amp; video/animation"/>
    <n v="9"/>
    <n v="170.55"/>
    <x v="5"/>
    <x v="23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x v="1942"/>
    <b v="0"/>
    <n v="52"/>
    <b v="1"/>
    <s v="theater/plays"/>
    <n v="125"/>
    <n v="36.08"/>
    <x v="6"/>
    <x v="11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x v="1943"/>
    <b v="0"/>
    <n v="50"/>
    <b v="1"/>
    <s v="technology/space exploration"/>
    <n v="187"/>
    <n v="37.46"/>
    <x v="0"/>
    <x v="4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x v="1944"/>
    <b v="0"/>
    <n v="93"/>
    <b v="1"/>
    <s v="theater/plays"/>
    <n v="187"/>
    <n v="20.12"/>
    <x v="6"/>
    <x v="11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x v="1945"/>
    <b v="0"/>
    <n v="52"/>
    <b v="1"/>
    <s v="theater/plays"/>
    <n v="110"/>
    <n v="35.96"/>
    <x v="6"/>
    <x v="11"/>
    <x v="1945"/>
    <x v="1937"/>
    <x v="4"/>
  </r>
  <r>
    <n v="128"/>
    <s v="Ralphi3 (Canceled)"/>
    <s v="A Science Fiction film filled with entertainment and Excitement"/>
    <n v="100000"/>
    <n v="1867"/>
    <x v="1"/>
    <s v="US"/>
    <s v="USD"/>
    <x v="1938"/>
    <x v="1946"/>
    <b v="0"/>
    <n v="6"/>
    <b v="0"/>
    <s v="film &amp; video/science fiction"/>
    <n v="2"/>
    <n v="311.17"/>
    <x v="5"/>
    <x v="21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x v="1947"/>
    <b v="0"/>
    <n v="41"/>
    <b v="1"/>
    <s v="theater/spaces"/>
    <n v="107"/>
    <n v="45.54"/>
    <x v="6"/>
    <x v="9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x v="1948"/>
    <b v="0"/>
    <n v="12"/>
    <b v="0"/>
    <s v="technology/wearables"/>
    <n v="19"/>
    <n v="155.33000000000001"/>
    <x v="0"/>
    <x v="1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x v="1949"/>
    <b v="0"/>
    <n v="31"/>
    <b v="0"/>
    <s v="theater/plays"/>
    <n v="9"/>
    <n v="60.06"/>
    <x v="6"/>
    <x v="11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x v="1950"/>
    <b v="0"/>
    <n v="14"/>
    <b v="1"/>
    <s v="music/rock"/>
    <n v="109"/>
    <n v="132.86000000000001"/>
    <x v="7"/>
    <x v="15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x v="1951"/>
    <b v="0"/>
    <n v="23"/>
    <b v="1"/>
    <s v="theater/plays"/>
    <n v="186"/>
    <n v="80.87"/>
    <x v="6"/>
    <x v="11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x v="1952"/>
    <b v="0"/>
    <n v="45"/>
    <b v="1"/>
    <s v="theater/plays"/>
    <n v="186"/>
    <n v="41.22"/>
    <x v="6"/>
    <x v="11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x v="1953"/>
    <b v="0"/>
    <n v="30"/>
    <b v="1"/>
    <s v="music/rock"/>
    <n v="307"/>
    <n v="61.37"/>
    <x v="7"/>
    <x v="15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x v="1954"/>
    <b v="1"/>
    <n v="41"/>
    <b v="1"/>
    <s v="technology/hardware"/>
    <n v="117"/>
    <n v="44.85"/>
    <x v="0"/>
    <x v="0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x v="1955"/>
    <b v="0"/>
    <n v="27"/>
    <b v="1"/>
    <s v="theater/plays"/>
    <n v="141"/>
    <n v="67.959999999999994"/>
    <x v="6"/>
    <x v="11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x v="1956"/>
    <b v="0"/>
    <n v="25"/>
    <b v="1"/>
    <s v="theater/plays"/>
    <n v="122"/>
    <n v="73.239999999999995"/>
    <x v="6"/>
    <x v="11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x v="1957"/>
    <b v="0"/>
    <n v="21"/>
    <b v="0"/>
    <s v="film &amp; video/animation"/>
    <n v="6"/>
    <n v="87.14"/>
    <x v="5"/>
    <x v="23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x v="1958"/>
    <b v="1"/>
    <n v="30"/>
    <b v="1"/>
    <s v="theater/plays"/>
    <n v="102"/>
    <n v="61"/>
    <x v="6"/>
    <x v="11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x v="1959"/>
    <b v="0"/>
    <n v="13"/>
    <b v="0"/>
    <s v="theater/spaces"/>
    <n v="15"/>
    <n v="140.54"/>
    <x v="6"/>
    <x v="9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x v="1960"/>
    <b v="0"/>
    <n v="26"/>
    <b v="1"/>
    <s v="theater/plays"/>
    <n v="122"/>
    <n v="70.23"/>
    <x v="6"/>
    <x v="11"/>
    <x v="1960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x v="1953"/>
    <x v="1961"/>
    <b v="0"/>
    <n v="19"/>
    <b v="0"/>
    <s v="food/food trucks"/>
    <n v="12"/>
    <n v="96.05"/>
    <x v="4"/>
    <x v="29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x v="1962"/>
    <b v="0"/>
    <n v="98"/>
    <b v="0"/>
    <s v="games/video games"/>
    <n v="9"/>
    <n v="18.579999999999998"/>
    <x v="3"/>
    <x v="18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x v="1963"/>
    <b v="0"/>
    <n v="13"/>
    <b v="1"/>
    <s v="theater/plays"/>
    <n v="121"/>
    <n v="140"/>
    <x v="6"/>
    <x v="11"/>
    <x v="1963"/>
    <x v="1955"/>
    <x v="2"/>
  </r>
  <r>
    <n v="1473"/>
    <s v="ONE LOVES ONLY FORM"/>
    <s v="Public Radio Project"/>
    <n v="1500"/>
    <n v="1807.74"/>
    <x v="0"/>
    <s v="US"/>
    <s v="USD"/>
    <x v="1956"/>
    <x v="1964"/>
    <b v="1"/>
    <n v="47"/>
    <b v="1"/>
    <s v="publishing/radio &amp; podcasts"/>
    <n v="121"/>
    <n v="38.46"/>
    <x v="1"/>
    <x v="2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x v="1965"/>
    <b v="1"/>
    <n v="12"/>
    <b v="1"/>
    <s v="theater/plays"/>
    <n v="100"/>
    <n v="150.41999999999999"/>
    <x v="6"/>
    <x v="11"/>
    <x v="1965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x v="1958"/>
    <x v="1966"/>
    <b v="0"/>
    <n v="22"/>
    <b v="0"/>
    <s v="games/video games"/>
    <n v="7"/>
    <n v="81.95"/>
    <x v="3"/>
    <x v="18"/>
    <x v="1966"/>
    <x v="1958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59"/>
    <x v="1967"/>
    <b v="0"/>
    <n v="6"/>
    <b v="0"/>
    <s v="theater/musical"/>
    <n v="0"/>
    <n v="300"/>
    <x v="6"/>
    <x v="19"/>
    <x v="1967"/>
    <x v="195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60"/>
    <x v="1968"/>
    <b v="0"/>
    <n v="19"/>
    <b v="1"/>
    <s v="music/rock"/>
    <n v="100"/>
    <n v="94.74"/>
    <x v="7"/>
    <x v="15"/>
    <x v="1968"/>
    <x v="196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x v="1969"/>
    <b v="0"/>
    <n v="31"/>
    <b v="1"/>
    <s v="theater/plays"/>
    <n v="120"/>
    <n v="58.06"/>
    <x v="6"/>
    <x v="11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x v="1970"/>
    <b v="0"/>
    <n v="37"/>
    <b v="1"/>
    <s v="theater/plays"/>
    <n v="119"/>
    <n v="48.34"/>
    <x v="6"/>
    <x v="11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x v="1963"/>
    <x v="1971"/>
    <b v="0"/>
    <n v="20"/>
    <b v="0"/>
    <s v="theater/plays"/>
    <n v="16"/>
    <n v="89.4"/>
    <x v="6"/>
    <x v="11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x v="1972"/>
    <b v="0"/>
    <n v="15"/>
    <b v="0"/>
    <s v="film &amp; video/science fiction"/>
    <n v="5"/>
    <n v="119"/>
    <x v="5"/>
    <x v="21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x v="1973"/>
    <b v="1"/>
    <n v="41"/>
    <b v="1"/>
    <s v="music/rock"/>
    <n v="119"/>
    <n v="43.54"/>
    <x v="7"/>
    <x v="15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x v="1974"/>
    <b v="0"/>
    <n v="13"/>
    <b v="0"/>
    <s v="theater/plays"/>
    <n v="36"/>
    <n v="137.08000000000001"/>
    <x v="6"/>
    <x v="11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x v="1975"/>
    <b v="0"/>
    <n v="30"/>
    <b v="0"/>
    <s v="technology/wearables"/>
    <n v="15"/>
    <n v="59.2"/>
    <x v="0"/>
    <x v="1"/>
    <x v="1975"/>
    <x v="1967"/>
    <x v="1"/>
  </r>
  <r>
    <n v="2603"/>
    <s v="Manned Mock Mars Mission"/>
    <s v="I will be building a mock space station and simulate living on Mars for two weeks."/>
    <n v="1750"/>
    <n v="1776"/>
    <x v="0"/>
    <s v="US"/>
    <s v="USD"/>
    <x v="1968"/>
    <x v="1976"/>
    <b v="1"/>
    <n v="50"/>
    <b v="1"/>
    <s v="technology/space exploration"/>
    <n v="101"/>
    <n v="35.520000000000003"/>
    <x v="0"/>
    <x v="4"/>
    <x v="1976"/>
    <x v="196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9"/>
    <x v="1977"/>
    <b v="0"/>
    <n v="49"/>
    <b v="1"/>
    <s v="music/pop"/>
    <n v="118"/>
    <n v="36.24"/>
    <x v="7"/>
    <x v="22"/>
    <x v="1977"/>
    <x v="196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x v="1978"/>
    <b v="0"/>
    <n v="4"/>
    <b v="1"/>
    <s v="music/rock"/>
    <n v="118"/>
    <n v="443.75"/>
    <x v="7"/>
    <x v="15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x v="1979"/>
    <b v="0"/>
    <n v="35"/>
    <b v="1"/>
    <s v="music/indie rock"/>
    <n v="148"/>
    <n v="50.66"/>
    <x v="7"/>
    <x v="12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x v="1980"/>
    <b v="0"/>
    <n v="7"/>
    <b v="0"/>
    <s v="music/faith"/>
    <n v="44"/>
    <n v="253.14"/>
    <x v="7"/>
    <x v="14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x v="1981"/>
    <b v="0"/>
    <n v="33"/>
    <b v="0"/>
    <s v="food/restaurants"/>
    <n v="10"/>
    <n v="53.55"/>
    <x v="4"/>
    <x v="40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x v="1982"/>
    <b v="0"/>
    <n v="26"/>
    <b v="1"/>
    <s v="theater/plays"/>
    <n v="118"/>
    <n v="67.92"/>
    <x v="6"/>
    <x v="11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x v="1983"/>
    <b v="0"/>
    <n v="31"/>
    <b v="0"/>
    <s v="theater/musical"/>
    <n v="35"/>
    <n v="56.84"/>
    <x v="6"/>
    <x v="19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x v="1984"/>
    <b v="0"/>
    <n v="27"/>
    <b v="0"/>
    <s v="theater/spaces"/>
    <n v="4"/>
    <n v="65.11"/>
    <x v="6"/>
    <x v="9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x v="1985"/>
    <b v="0"/>
    <n v="24"/>
    <b v="1"/>
    <s v="music/electronic music"/>
    <n v="293"/>
    <n v="73.13"/>
    <x v="7"/>
    <x v="13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x v="1986"/>
    <b v="0"/>
    <n v="49"/>
    <b v="0"/>
    <s v="publishing/children's books"/>
    <n v="22"/>
    <n v="35.729999999999997"/>
    <x v="1"/>
    <x v="39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x v="1987"/>
    <b v="0"/>
    <n v="26"/>
    <b v="1"/>
    <s v="music/rock"/>
    <n v="250"/>
    <n v="67.31"/>
    <x v="7"/>
    <x v="15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x v="1988"/>
    <b v="0"/>
    <n v="15"/>
    <b v="0"/>
    <s v="technology/wearables"/>
    <n v="2"/>
    <n v="116.53"/>
    <x v="0"/>
    <x v="1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x v="1989"/>
    <b v="0"/>
    <n v="38"/>
    <b v="0"/>
    <s v="theater/plays"/>
    <n v="24"/>
    <n v="45.84"/>
    <x v="6"/>
    <x v="11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x v="1982"/>
    <x v="1990"/>
    <b v="0"/>
    <n v="8"/>
    <b v="0"/>
    <s v="theater/spaces"/>
    <n v="11"/>
    <n v="217.38"/>
    <x v="6"/>
    <x v="9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x v="1991"/>
    <b v="0"/>
    <n v="76"/>
    <b v="1"/>
    <s v="music/metal"/>
    <n v="144"/>
    <n v="22.74"/>
    <x v="7"/>
    <x v="20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x v="1992"/>
    <b v="0"/>
    <n v="34"/>
    <b v="1"/>
    <s v="film &amp; video/shorts"/>
    <n v="115"/>
    <n v="50.59"/>
    <x v="5"/>
    <x v="27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x v="1993"/>
    <b v="0"/>
    <n v="42"/>
    <b v="0"/>
    <s v="theater/spaces"/>
    <n v="17"/>
    <n v="40.83"/>
    <x v="6"/>
    <x v="9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x v="1994"/>
    <b v="0"/>
    <n v="23"/>
    <b v="1"/>
    <s v="theater/plays"/>
    <n v="114"/>
    <n v="74.349999999999994"/>
    <x v="6"/>
    <x v="11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x v="1995"/>
    <b v="0"/>
    <n v="8"/>
    <b v="0"/>
    <s v="photography/photobooks"/>
    <n v="7"/>
    <n v="213.38"/>
    <x v="2"/>
    <x v="3"/>
    <x v="1995"/>
    <x v="1987"/>
    <x v="4"/>
  </r>
  <r>
    <n v="2668"/>
    <s v="UOttawa Makermobile"/>
    <s v="Creativity on the go! |_x000a_CrÃ©ativitÃ© en mouvement !"/>
    <n v="1000"/>
    <n v="1707"/>
    <x v="0"/>
    <s v="CA"/>
    <s v="CAD"/>
    <x v="1988"/>
    <x v="1996"/>
    <b v="0"/>
    <n v="28"/>
    <b v="1"/>
    <s v="technology/makerspaces"/>
    <n v="171"/>
    <n v="60.96"/>
    <x v="0"/>
    <x v="24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x v="1997"/>
    <b v="0"/>
    <n v="41"/>
    <b v="0"/>
    <s v="technology/wearables"/>
    <n v="4"/>
    <n v="41.59"/>
    <x v="0"/>
    <x v="1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x v="1998"/>
    <b v="0"/>
    <n v="45"/>
    <b v="1"/>
    <s v="theater/plays"/>
    <n v="100"/>
    <n v="37.78"/>
    <x v="6"/>
    <x v="11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x v="1999"/>
    <b v="0"/>
    <n v="26"/>
    <b v="1"/>
    <s v="film &amp; video/shorts"/>
    <n v="131"/>
    <n v="65.38"/>
    <x v="5"/>
    <x v="27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x v="2000"/>
    <b v="0"/>
    <n v="20"/>
    <b v="0"/>
    <s v="food/food trucks"/>
    <n v="28"/>
    <n v="84.9"/>
    <x v="4"/>
    <x v="29"/>
    <x v="2000"/>
    <x v="199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3"/>
    <x v="2001"/>
    <b v="1"/>
    <n v="9"/>
    <b v="0"/>
    <s v="theater/plays"/>
    <n v="16"/>
    <n v="188.56"/>
    <x v="6"/>
    <x v="11"/>
    <x v="2001"/>
    <x v="1993"/>
    <x v="4"/>
  </r>
  <r>
    <n v="1802"/>
    <s v="Out Of The Dark"/>
    <s v="Inner Darkness turned into a photobook. Personal work i shot during my recovery...in Berlin."/>
    <n v="3500"/>
    <n v="1697"/>
    <x v="2"/>
    <s v="DE"/>
    <s v="EUR"/>
    <x v="1994"/>
    <x v="2002"/>
    <b v="1"/>
    <n v="18"/>
    <b v="0"/>
    <s v="photography/photobooks"/>
    <n v="48"/>
    <n v="94.28"/>
    <x v="2"/>
    <x v="3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x v="2003"/>
    <b v="0"/>
    <n v="38"/>
    <b v="0"/>
    <s v="music/world music"/>
    <n v="14"/>
    <n v="44.5"/>
    <x v="7"/>
    <x v="37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x v="2004"/>
    <b v="0"/>
    <n v="42"/>
    <b v="1"/>
    <s v="theater/plays"/>
    <n v="102"/>
    <n v="40.24"/>
    <x v="6"/>
    <x v="11"/>
    <x v="2004"/>
    <x v="19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7"/>
    <x v="2005"/>
    <b v="0"/>
    <n v="49"/>
    <b v="1"/>
    <s v="theater/plays"/>
    <n v="109"/>
    <n v="34.409999999999997"/>
    <x v="6"/>
    <x v="11"/>
    <x v="2005"/>
    <x v="199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8"/>
    <x v="2006"/>
    <b v="0"/>
    <n v="48"/>
    <b v="1"/>
    <s v="technology/wearables"/>
    <n v="112"/>
    <n v="35.130000000000003"/>
    <x v="0"/>
    <x v="1"/>
    <x v="2006"/>
    <x v="199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9"/>
    <x v="2007"/>
    <b v="0"/>
    <n v="58"/>
    <b v="1"/>
    <s v="theater/plays"/>
    <n v="211"/>
    <n v="29.07"/>
    <x v="6"/>
    <x v="11"/>
    <x v="2007"/>
    <x v="1999"/>
    <x v="4"/>
  </r>
  <r>
    <n v="989"/>
    <s v="Power Rope"/>
    <s v="The most useful phone charger you will ever buy"/>
    <n v="10000"/>
    <n v="1677"/>
    <x v="2"/>
    <s v="US"/>
    <s v="USD"/>
    <x v="2000"/>
    <x v="2008"/>
    <b v="0"/>
    <n v="32"/>
    <b v="0"/>
    <s v="technology/wearables"/>
    <n v="17"/>
    <n v="52.41"/>
    <x v="0"/>
    <x v="1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x v="2009"/>
    <b v="1"/>
    <n v="43"/>
    <b v="1"/>
    <s v="photography/photobooks"/>
    <n v="111"/>
    <n v="38.86"/>
    <x v="2"/>
    <x v="3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x v="2010"/>
    <b v="0"/>
    <n v="37"/>
    <b v="1"/>
    <s v="theater/plays"/>
    <n v="101"/>
    <n v="45.11"/>
    <x v="6"/>
    <x v="11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x v="2011"/>
    <b v="0"/>
    <n v="35"/>
    <b v="1"/>
    <s v="theater/plays"/>
    <n v="111"/>
    <n v="47.66"/>
    <x v="6"/>
    <x v="11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x v="2012"/>
    <b v="0"/>
    <n v="28"/>
    <b v="1"/>
    <s v="film &amp; video/television"/>
    <n v="167"/>
    <n v="59.46"/>
    <x v="5"/>
    <x v="16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x v="2013"/>
    <b v="0"/>
    <n v="38"/>
    <b v="1"/>
    <s v="music/indie rock"/>
    <n v="111"/>
    <n v="43.71"/>
    <x v="7"/>
    <x v="12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x v="2014"/>
    <b v="1"/>
    <n v="20"/>
    <b v="1"/>
    <s v="theater/plays"/>
    <n v="111"/>
    <n v="83.05"/>
    <x v="6"/>
    <x v="11"/>
    <x v="2014"/>
    <x v="200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7"/>
    <x v="2015"/>
    <b v="0"/>
    <n v="30"/>
    <b v="1"/>
    <s v="theater/plays"/>
    <n v="101"/>
    <n v="55.33"/>
    <x v="6"/>
    <x v="11"/>
    <x v="2015"/>
    <x v="200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8"/>
    <x v="2016"/>
    <b v="0"/>
    <n v="18"/>
    <b v="1"/>
    <s v="technology/makerspaces"/>
    <n v="111"/>
    <n v="92.22"/>
    <x v="0"/>
    <x v="24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x v="2017"/>
    <b v="0"/>
    <n v="52"/>
    <b v="0"/>
    <s v="publishing/fiction"/>
    <n v="41"/>
    <n v="31.85"/>
    <x v="1"/>
    <x v="35"/>
    <x v="2017"/>
    <x v="200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0"/>
    <x v="2018"/>
    <b v="0"/>
    <n v="36"/>
    <b v="0"/>
    <s v="publishing/children's books"/>
    <n v="8"/>
    <n v="45.97"/>
    <x v="1"/>
    <x v="39"/>
    <x v="2018"/>
    <x v="201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1"/>
    <x v="2019"/>
    <b v="0"/>
    <n v="52"/>
    <b v="1"/>
    <s v="music/indie rock"/>
    <n v="110"/>
    <n v="31.83"/>
    <x v="7"/>
    <x v="12"/>
    <x v="2019"/>
    <x v="201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x v="2020"/>
    <b v="0"/>
    <n v="41"/>
    <b v="1"/>
    <s v="film &amp; video/shorts"/>
    <n v="127"/>
    <n v="40.270000000000003"/>
    <x v="5"/>
    <x v="27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x v="2021"/>
    <b v="0"/>
    <n v="33"/>
    <b v="1"/>
    <s v="theater/plays"/>
    <n v="110"/>
    <n v="50.02"/>
    <x v="6"/>
    <x v="11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x v="2022"/>
    <b v="0"/>
    <n v="18"/>
    <b v="1"/>
    <s v="theater/plays"/>
    <n v="110"/>
    <n v="91.67"/>
    <x v="6"/>
    <x v="11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x v="2023"/>
    <b v="0"/>
    <n v="69"/>
    <b v="1"/>
    <s v="theater/plays"/>
    <n v="103"/>
    <n v="23.87"/>
    <x v="6"/>
    <x v="11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x v="2024"/>
    <b v="1"/>
    <n v="15"/>
    <b v="0"/>
    <s v="photography/photobooks"/>
    <n v="5"/>
    <n v="109.07"/>
    <x v="2"/>
    <x v="3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x v="2025"/>
    <b v="0"/>
    <n v="39"/>
    <b v="1"/>
    <s v="theater/plays"/>
    <n v="109"/>
    <n v="41.92"/>
    <x v="6"/>
    <x v="11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x v="2026"/>
    <b v="0"/>
    <n v="56"/>
    <b v="0"/>
    <s v="games/video games"/>
    <n v="5"/>
    <n v="29.04"/>
    <x v="3"/>
    <x v="18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x v="2027"/>
    <b v="0"/>
    <n v="20"/>
    <b v="1"/>
    <s v="theater/plays"/>
    <n v="108"/>
    <n v="81.25"/>
    <x v="6"/>
    <x v="11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x v="2028"/>
    <b v="0"/>
    <n v="17"/>
    <b v="1"/>
    <s v="theater/plays"/>
    <n v="163"/>
    <n v="95.59"/>
    <x v="6"/>
    <x v="11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x v="2029"/>
    <b v="0"/>
    <n v="31"/>
    <b v="1"/>
    <s v="theater/plays"/>
    <n v="162"/>
    <n v="52.35"/>
    <x v="6"/>
    <x v="11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x v="2030"/>
    <b v="0"/>
    <n v="18"/>
    <b v="1"/>
    <s v="theater/plays"/>
    <n v="135"/>
    <n v="89.79"/>
    <x v="6"/>
    <x v="11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x v="2031"/>
    <b v="0"/>
    <n v="64"/>
    <b v="1"/>
    <s v="theater/plays"/>
    <n v="108"/>
    <n v="25.25"/>
    <x v="6"/>
    <x v="11"/>
    <x v="2031"/>
    <x v="202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4"/>
    <x v="2032"/>
    <b v="0"/>
    <n v="37"/>
    <b v="1"/>
    <s v="music/classical music"/>
    <n v="103"/>
    <n v="43.62"/>
    <x v="7"/>
    <x v="25"/>
    <x v="2032"/>
    <x v="2024"/>
    <x v="0"/>
  </r>
  <r>
    <n v="2179"/>
    <s v="Woodhouse EP"/>
    <s v="Woodhouse is making an EP!  If you are a fan of whiskey and loud guitars, contribute to the cause!"/>
    <n v="1000"/>
    <n v="1614"/>
    <x v="0"/>
    <s v="US"/>
    <s v="USD"/>
    <x v="2025"/>
    <x v="2033"/>
    <b v="0"/>
    <n v="21"/>
    <b v="1"/>
    <s v="music/rock"/>
    <n v="161"/>
    <n v="76.86"/>
    <x v="7"/>
    <x v="15"/>
    <x v="2033"/>
    <x v="202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x v="2034"/>
    <b v="0"/>
    <n v="25"/>
    <b v="1"/>
    <s v="music/rock"/>
    <n v="107"/>
    <n v="64.44"/>
    <x v="7"/>
    <x v="15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x v="2035"/>
    <b v="0"/>
    <n v="28"/>
    <b v="1"/>
    <s v="theater/plays"/>
    <n v="161"/>
    <n v="57.5"/>
    <x v="6"/>
    <x v="11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x v="2036"/>
    <b v="0"/>
    <n v="8"/>
    <b v="0"/>
    <s v="theater/spaces"/>
    <n v="8"/>
    <n v="200.63"/>
    <x v="6"/>
    <x v="9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x v="2037"/>
    <b v="0"/>
    <n v="20"/>
    <b v="1"/>
    <s v="theater/spaces"/>
    <n v="119"/>
    <n v="80.25"/>
    <x v="6"/>
    <x v="9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x v="2038"/>
    <b v="0"/>
    <n v="41"/>
    <b v="1"/>
    <s v="publishing/nonfiction"/>
    <n v="107"/>
    <n v="39.049999999999997"/>
    <x v="1"/>
    <x v="17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x v="2039"/>
    <b v="0"/>
    <n v="69"/>
    <b v="1"/>
    <s v="theater/plays"/>
    <n v="106"/>
    <n v="23.1"/>
    <x v="6"/>
    <x v="11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x v="2040"/>
    <b v="0"/>
    <n v="39"/>
    <b v="1"/>
    <s v="film &amp; video/shorts"/>
    <n v="106"/>
    <n v="40.78"/>
    <x v="5"/>
    <x v="27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x v="2041"/>
    <b v="0"/>
    <n v="44"/>
    <b v="1"/>
    <s v="theater/plays"/>
    <n v="106"/>
    <n v="36.07"/>
    <x v="6"/>
    <x v="11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x v="2042"/>
    <b v="0"/>
    <n v="12"/>
    <b v="0"/>
    <s v="photography/places"/>
    <n v="79"/>
    <n v="131.66999999999999"/>
    <x v="2"/>
    <x v="34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x v="2043"/>
    <b v="0"/>
    <n v="32"/>
    <b v="0"/>
    <s v="theater/plays"/>
    <n v="16"/>
    <n v="49.28"/>
    <x v="6"/>
    <x v="11"/>
    <x v="2043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x v="2035"/>
    <x v="2044"/>
    <b v="0"/>
    <n v="27"/>
    <b v="1"/>
    <s v="music/rock"/>
    <n v="105"/>
    <n v="58.37"/>
    <x v="7"/>
    <x v="15"/>
    <x v="2044"/>
    <x v="203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6"/>
    <x v="2045"/>
    <b v="0"/>
    <n v="7"/>
    <b v="0"/>
    <s v="publishing/translations"/>
    <n v="11"/>
    <n v="225"/>
    <x v="1"/>
    <x v="31"/>
    <x v="2045"/>
    <x v="2036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x v="2046"/>
    <b v="0"/>
    <n v="28"/>
    <b v="0"/>
    <s v="music/jazz"/>
    <n v="11"/>
    <n v="56.25"/>
    <x v="7"/>
    <x v="33"/>
    <x v="2046"/>
    <x v="2037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8"/>
    <x v="2047"/>
    <b v="0"/>
    <n v="27"/>
    <b v="1"/>
    <s v="music/rock"/>
    <n v="105"/>
    <n v="58.33"/>
    <x v="7"/>
    <x v="15"/>
    <x v="2047"/>
    <x v="2038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x v="2048"/>
    <b v="0"/>
    <n v="44"/>
    <b v="1"/>
    <s v="theater/plays"/>
    <n v="315"/>
    <n v="35.799999999999997"/>
    <x v="6"/>
    <x v="11"/>
    <x v="2048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x v="2040"/>
    <x v="2049"/>
    <b v="0"/>
    <n v="18"/>
    <b v="0"/>
    <s v="film &amp; video/drama"/>
    <n v="26"/>
    <n v="87.31"/>
    <x v="5"/>
    <x v="10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x v="2050"/>
    <b v="0"/>
    <n v="7"/>
    <b v="0"/>
    <s v="technology/web"/>
    <n v="2"/>
    <n v="224.43"/>
    <x v="0"/>
    <x v="26"/>
    <x v="2050"/>
    <x v="204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2"/>
    <x v="2051"/>
    <b v="0"/>
    <n v="46"/>
    <b v="0"/>
    <s v="theater/spaces"/>
    <n v="46"/>
    <n v="34.130000000000003"/>
    <x v="6"/>
    <x v="9"/>
    <x v="2051"/>
    <x v="204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3"/>
    <x v="2052"/>
    <b v="0"/>
    <n v="29"/>
    <b v="1"/>
    <s v="theater/plays"/>
    <n v="105"/>
    <n v="54.14"/>
    <x v="6"/>
    <x v="11"/>
    <x v="2052"/>
    <x v="2043"/>
    <x v="4"/>
  </r>
  <r>
    <n v="77"/>
    <s v="Jonah and the Crab"/>
    <s v="A short film about a boy searching for companionship in a hermit crab he finds on the beach."/>
    <n v="400"/>
    <n v="1570"/>
    <x v="0"/>
    <s v="US"/>
    <s v="USD"/>
    <x v="2044"/>
    <x v="2053"/>
    <b v="0"/>
    <n v="26"/>
    <b v="1"/>
    <s v="film &amp; video/shorts"/>
    <n v="393"/>
    <n v="60.38"/>
    <x v="5"/>
    <x v="27"/>
    <x v="2053"/>
    <x v="2044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x v="2054"/>
    <b v="0"/>
    <n v="28"/>
    <b v="1"/>
    <s v="theater/plays"/>
    <n v="104"/>
    <n v="55.89"/>
    <x v="6"/>
    <x v="11"/>
    <x v="2054"/>
    <x v="1618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x v="2055"/>
    <b v="0"/>
    <n v="18"/>
    <b v="1"/>
    <s v="theater/plays"/>
    <n v="130"/>
    <n v="86.94"/>
    <x v="6"/>
    <x v="11"/>
    <x v="2055"/>
    <x v="204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x v="2056"/>
    <b v="0"/>
    <n v="64"/>
    <b v="1"/>
    <s v="publishing/nonfiction"/>
    <n v="130"/>
    <n v="24.42"/>
    <x v="1"/>
    <x v="17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x v="2057"/>
    <b v="0"/>
    <n v="29"/>
    <b v="1"/>
    <s v="music/rock"/>
    <n v="104"/>
    <n v="53.83"/>
    <x v="7"/>
    <x v="15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x v="2058"/>
    <b v="1"/>
    <n v="17"/>
    <b v="1"/>
    <s v="technology/hardware"/>
    <n v="312"/>
    <n v="91.76"/>
    <x v="0"/>
    <x v="0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x v="2059"/>
    <b v="0"/>
    <n v="45"/>
    <b v="1"/>
    <s v="theater/plays"/>
    <n v="104"/>
    <n v="34.6"/>
    <x v="6"/>
    <x v="11"/>
    <x v="2059"/>
    <x v="2049"/>
    <x v="4"/>
  </r>
  <r>
    <n v="2324"/>
    <s v="Pies not Lies"/>
    <s v="A city centre shop selling great locally made food with room to chat and learn about eachother."/>
    <n v="7500"/>
    <n v="1555"/>
    <x v="3"/>
    <s v="GB"/>
    <s v="GBP"/>
    <x v="2050"/>
    <x v="2060"/>
    <b v="0"/>
    <n v="61"/>
    <b v="0"/>
    <s v="food/small batch"/>
    <n v="21"/>
    <n v="25.49"/>
    <x v="4"/>
    <x v="7"/>
    <x v="2060"/>
    <x v="205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1"/>
    <x v="2061"/>
    <b v="0"/>
    <n v="20"/>
    <b v="1"/>
    <s v="music/rock"/>
    <n v="104"/>
    <n v="77.75"/>
    <x v="7"/>
    <x v="15"/>
    <x v="2061"/>
    <x v="205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x v="2062"/>
    <b v="0"/>
    <n v="25"/>
    <b v="1"/>
    <s v="music/indie rock"/>
    <n v="104"/>
    <n v="62.12"/>
    <x v="7"/>
    <x v="12"/>
    <x v="2062"/>
    <x v="205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3"/>
    <x v="2063"/>
    <b v="0"/>
    <n v="2"/>
    <b v="0"/>
    <s v="theater/spaces"/>
    <n v="0"/>
    <n v="775"/>
    <x v="6"/>
    <x v="9"/>
    <x v="2063"/>
    <x v="205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4"/>
    <x v="2064"/>
    <b v="0"/>
    <n v="23"/>
    <b v="1"/>
    <s v="publishing/nonfiction"/>
    <n v="111"/>
    <n v="67.39"/>
    <x v="1"/>
    <x v="17"/>
    <x v="2064"/>
    <x v="205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x v="2065"/>
    <b v="0"/>
    <n v="24"/>
    <b v="1"/>
    <s v="theater/musical"/>
    <n v="129"/>
    <n v="64.459999999999994"/>
    <x v="6"/>
    <x v="19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x v="2066"/>
    <b v="0"/>
    <n v="14"/>
    <b v="0"/>
    <s v="technology/wearables"/>
    <n v="17"/>
    <n v="110.29"/>
    <x v="0"/>
    <x v="1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x v="2067"/>
    <b v="0"/>
    <n v="32"/>
    <b v="1"/>
    <s v="games/tabletop games"/>
    <n v="154"/>
    <n v="48.06"/>
    <x v="3"/>
    <x v="5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x v="2068"/>
    <b v="0"/>
    <n v="23"/>
    <b v="1"/>
    <s v="music/indie rock"/>
    <n v="102"/>
    <n v="66.83"/>
    <x v="7"/>
    <x v="12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x v="2069"/>
    <b v="0"/>
    <n v="22"/>
    <b v="1"/>
    <s v="theater/plays"/>
    <n v="102"/>
    <n v="69.819999999999993"/>
    <x v="6"/>
    <x v="11"/>
    <x v="2069"/>
    <x v="2059"/>
    <x v="2"/>
  </r>
  <r>
    <n v="3758"/>
    <s v="Luigi's Ladies"/>
    <s v="LUIGI'S LADIES: an original one-woman musical comedy"/>
    <n v="1500"/>
    <n v="1535"/>
    <x v="0"/>
    <s v="US"/>
    <s v="USD"/>
    <x v="2060"/>
    <x v="2070"/>
    <b v="0"/>
    <n v="26"/>
    <b v="1"/>
    <s v="theater/musical"/>
    <n v="102"/>
    <n v="59.04"/>
    <x v="6"/>
    <x v="19"/>
    <x v="2070"/>
    <x v="206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1"/>
    <x v="2071"/>
    <b v="0"/>
    <n v="22"/>
    <b v="1"/>
    <s v="film &amp; video/documentary"/>
    <n v="256"/>
    <n v="69.77"/>
    <x v="5"/>
    <x v="8"/>
    <x v="2071"/>
    <x v="206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x v="2072"/>
    <b v="0"/>
    <n v="14"/>
    <b v="1"/>
    <s v="theater/plays"/>
    <n v="153"/>
    <n v="109.57"/>
    <x v="6"/>
    <x v="11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x v="2073"/>
    <b v="1"/>
    <n v="24"/>
    <b v="0"/>
    <s v="photography/photobooks"/>
    <n v="15"/>
    <n v="63.88"/>
    <x v="2"/>
    <x v="3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x v="2074"/>
    <b v="0"/>
    <n v="37"/>
    <b v="1"/>
    <s v="theater/plays"/>
    <n v="153"/>
    <n v="41.41"/>
    <x v="6"/>
    <x v="11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x v="2075"/>
    <b v="0"/>
    <n v="18"/>
    <b v="0"/>
    <s v="technology/wearables"/>
    <n v="3"/>
    <n v="84.94"/>
    <x v="0"/>
    <x v="1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x v="2076"/>
    <b v="0"/>
    <n v="25"/>
    <b v="1"/>
    <s v="theater/plays"/>
    <n v="102"/>
    <n v="61.1"/>
    <x v="6"/>
    <x v="11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x v="2077"/>
    <b v="0"/>
    <n v="14"/>
    <b v="0"/>
    <s v="publishing/translations"/>
    <n v="20"/>
    <n v="109.07"/>
    <x v="1"/>
    <x v="31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x v="2078"/>
    <b v="0"/>
    <n v="10"/>
    <b v="1"/>
    <s v="theater/plays"/>
    <n v="102"/>
    <n v="152.5"/>
    <x v="6"/>
    <x v="11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x v="2079"/>
    <b v="0"/>
    <n v="20"/>
    <b v="1"/>
    <s v="music/rock"/>
    <n v="101"/>
    <n v="76.05"/>
    <x v="7"/>
    <x v="15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x v="2080"/>
    <b v="0"/>
    <n v="27"/>
    <b v="1"/>
    <s v="theater/plays"/>
    <n v="101"/>
    <n v="56.33"/>
    <x v="6"/>
    <x v="11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x v="2081"/>
    <b v="0"/>
    <n v="30"/>
    <b v="0"/>
    <s v="music/jazz"/>
    <n v="30"/>
    <n v="50.67"/>
    <x v="7"/>
    <x v="33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x v="2082"/>
    <b v="0"/>
    <n v="19"/>
    <b v="1"/>
    <s v="theater/plays"/>
    <n v="101"/>
    <n v="79.89"/>
    <x v="6"/>
    <x v="11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x v="2083"/>
    <b v="0"/>
    <n v="39"/>
    <b v="1"/>
    <s v="music/indie rock"/>
    <n v="101"/>
    <n v="38.85"/>
    <x v="7"/>
    <x v="12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x v="2084"/>
    <b v="1"/>
    <n v="7"/>
    <b v="1"/>
    <s v="film &amp; video/documentary"/>
    <n v="101"/>
    <n v="215.86"/>
    <x v="5"/>
    <x v="8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x v="2085"/>
    <b v="0"/>
    <n v="36"/>
    <b v="1"/>
    <s v="film &amp; video/television"/>
    <n v="101"/>
    <n v="41.94"/>
    <x v="5"/>
    <x v="16"/>
    <x v="2085"/>
    <x v="207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6"/>
    <x v="2086"/>
    <b v="0"/>
    <n v="42"/>
    <b v="1"/>
    <s v="theater/plays"/>
    <n v="101"/>
    <n v="35.950000000000003"/>
    <x v="6"/>
    <x v="11"/>
    <x v="2086"/>
    <x v="2076"/>
    <x v="4"/>
  </r>
  <r>
    <n v="3658"/>
    <s v="Mr. Marmalade"/>
    <s v="Life is hard when your own imaginary friend can't make time for you."/>
    <n v="1500"/>
    <n v="1510"/>
    <x v="0"/>
    <s v="US"/>
    <s v="USD"/>
    <x v="2077"/>
    <x v="2087"/>
    <b v="0"/>
    <n v="20"/>
    <b v="1"/>
    <s v="theater/plays"/>
    <n v="101"/>
    <n v="75.5"/>
    <x v="6"/>
    <x v="11"/>
    <x v="2087"/>
    <x v="207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8"/>
    <x v="2088"/>
    <b v="0"/>
    <n v="31"/>
    <b v="1"/>
    <s v="music/rock"/>
    <n v="116"/>
    <n v="48.71"/>
    <x v="7"/>
    <x v="15"/>
    <x v="2088"/>
    <x v="2078"/>
    <x v="5"/>
  </r>
  <r>
    <n v="3076"/>
    <s v="10,000 Hours"/>
    <s v="Helping female comedians get in their 10,000 Hours of practice!"/>
    <n v="10000"/>
    <n v="1506"/>
    <x v="2"/>
    <s v="US"/>
    <s v="USD"/>
    <x v="2079"/>
    <x v="2089"/>
    <b v="0"/>
    <n v="50"/>
    <b v="0"/>
    <s v="theater/spaces"/>
    <n v="15"/>
    <n v="30.12"/>
    <x v="6"/>
    <x v="9"/>
    <x v="2089"/>
    <x v="207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80"/>
    <x v="2090"/>
    <b v="0"/>
    <n v="21"/>
    <b v="1"/>
    <s v="film &amp; video/shorts"/>
    <n v="126"/>
    <n v="71.709999999999994"/>
    <x v="5"/>
    <x v="27"/>
    <x v="2090"/>
    <x v="208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x v="2091"/>
    <b v="0"/>
    <n v="39"/>
    <b v="1"/>
    <s v="theater/plays"/>
    <n v="100"/>
    <n v="38.590000000000003"/>
    <x v="6"/>
    <x v="11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x v="2092"/>
    <b v="0"/>
    <n v="34"/>
    <b v="1"/>
    <s v="music/rock"/>
    <n v="125"/>
    <n v="44.21"/>
    <x v="7"/>
    <x v="15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x v="2093"/>
    <b v="0"/>
    <n v="32"/>
    <b v="1"/>
    <s v="music/rock"/>
    <n v="100"/>
    <n v="46.95"/>
    <x v="7"/>
    <x v="15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x v="2094"/>
    <b v="0"/>
    <n v="14"/>
    <b v="1"/>
    <s v="music/rock"/>
    <n v="100"/>
    <n v="107.21"/>
    <x v="7"/>
    <x v="15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x v="2095"/>
    <b v="0"/>
    <n v="38"/>
    <b v="1"/>
    <s v="music/indie rock"/>
    <n v="100"/>
    <n v="39.49"/>
    <x v="7"/>
    <x v="12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x v="2096"/>
    <b v="0"/>
    <n v="37"/>
    <b v="1"/>
    <s v="theater/plays"/>
    <n v="100"/>
    <n v="40.549999999999997"/>
    <x v="6"/>
    <x v="11"/>
    <x v="2096"/>
    <x v="208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87"/>
    <x v="2097"/>
    <b v="0"/>
    <n v="10"/>
    <b v="0"/>
    <s v="theater/musical"/>
    <n v="15"/>
    <n v="150"/>
    <x v="6"/>
    <x v="19"/>
    <x v="2097"/>
    <x v="208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x v="2098"/>
    <b v="0"/>
    <n v="29"/>
    <b v="1"/>
    <s v="theater/spaces"/>
    <n v="100"/>
    <n v="51.72"/>
    <x v="6"/>
    <x v="9"/>
    <x v="2098"/>
    <x v="208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89"/>
    <x v="2099"/>
    <b v="0"/>
    <n v="29"/>
    <b v="1"/>
    <s v="theater/plays"/>
    <n v="100"/>
    <n v="51.72"/>
    <x v="6"/>
    <x v="11"/>
    <x v="2099"/>
    <x v="208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0"/>
    <x v="2100"/>
    <b v="0"/>
    <n v="29"/>
    <b v="1"/>
    <s v="theater/plays"/>
    <n v="100"/>
    <n v="51.72"/>
    <x v="6"/>
    <x v="11"/>
    <x v="2100"/>
    <x v="209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1"/>
    <x v="2101"/>
    <b v="0"/>
    <n v="45"/>
    <b v="1"/>
    <s v="theater/plays"/>
    <n v="100"/>
    <n v="33.33"/>
    <x v="6"/>
    <x v="11"/>
    <x v="2101"/>
    <x v="209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2"/>
    <x v="2102"/>
    <b v="0"/>
    <n v="27"/>
    <b v="1"/>
    <s v="theater/musical"/>
    <n v="100"/>
    <n v="55.56"/>
    <x v="6"/>
    <x v="19"/>
    <x v="2102"/>
    <x v="209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93"/>
    <x v="2103"/>
    <b v="0"/>
    <n v="47"/>
    <b v="1"/>
    <s v="music/metal"/>
    <n v="103"/>
    <n v="31.91"/>
    <x v="7"/>
    <x v="20"/>
    <x v="2103"/>
    <x v="209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94"/>
    <x v="2104"/>
    <b v="0"/>
    <n v="30"/>
    <b v="1"/>
    <s v="theater/plays"/>
    <n v="125"/>
    <n v="50"/>
    <x v="6"/>
    <x v="11"/>
    <x v="2104"/>
    <x v="209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x v="2105"/>
    <b v="0"/>
    <n v="83"/>
    <b v="0"/>
    <s v="games/video games"/>
    <n v="3"/>
    <n v="17.989999999999998"/>
    <x v="3"/>
    <x v="18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x v="2106"/>
    <b v="0"/>
    <n v="31"/>
    <b v="0"/>
    <s v="technology/wearables"/>
    <n v="15"/>
    <n v="47.94"/>
    <x v="0"/>
    <x v="1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x v="2107"/>
    <b v="0"/>
    <n v="28"/>
    <b v="1"/>
    <s v="film &amp; video/shorts"/>
    <n v="198"/>
    <n v="53.04"/>
    <x v="5"/>
    <x v="27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x v="2108"/>
    <b v="0"/>
    <n v="24"/>
    <b v="0"/>
    <s v="technology/wearables"/>
    <n v="1"/>
    <n v="61.29"/>
    <x v="0"/>
    <x v="1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x v="2109"/>
    <b v="0"/>
    <n v="42"/>
    <b v="1"/>
    <s v="technology/space exploration"/>
    <n v="137"/>
    <n v="34.9"/>
    <x v="0"/>
    <x v="4"/>
    <x v="2109"/>
    <x v="209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0"/>
    <x v="2110"/>
    <b v="0"/>
    <n v="24"/>
    <b v="0"/>
    <s v="music/world music"/>
    <n v="29"/>
    <n v="61.04"/>
    <x v="7"/>
    <x v="37"/>
    <x v="2110"/>
    <x v="210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1"/>
    <x v="2111"/>
    <b v="0"/>
    <n v="19"/>
    <b v="0"/>
    <s v="film &amp; video/drama"/>
    <n v="42"/>
    <n v="77.11"/>
    <x v="5"/>
    <x v="10"/>
    <x v="2111"/>
    <x v="21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x v="2112"/>
    <b v="0"/>
    <n v="31"/>
    <b v="0"/>
    <s v="theater/plays"/>
    <n v="49"/>
    <n v="47.26"/>
    <x v="6"/>
    <x v="11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x v="2113"/>
    <b v="0"/>
    <n v="5"/>
    <b v="0"/>
    <s v="technology/web"/>
    <n v="1"/>
    <n v="292.2"/>
    <x v="0"/>
    <x v="26"/>
    <x v="2113"/>
    <x v="2103"/>
    <x v="4"/>
  </r>
  <r>
    <n v="3771"/>
    <s v="COME OUT SWINGIN'!"/>
    <s v="I would like to make a demo recording of six songs from COME OUT SWINGIN'!"/>
    <n v="1000"/>
    <n v="1460"/>
    <x v="0"/>
    <s v="US"/>
    <s v="USD"/>
    <x v="2104"/>
    <x v="2114"/>
    <b v="0"/>
    <n v="38"/>
    <b v="1"/>
    <s v="theater/musical"/>
    <n v="146"/>
    <n v="38.42"/>
    <x v="6"/>
    <x v="19"/>
    <x v="2114"/>
    <x v="210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5"/>
    <x v="2115"/>
    <b v="0"/>
    <n v="16"/>
    <b v="0"/>
    <s v="games/mobile games"/>
    <n v="8"/>
    <n v="90.94"/>
    <x v="3"/>
    <x v="28"/>
    <x v="2115"/>
    <x v="210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6"/>
    <x v="2116"/>
    <b v="1"/>
    <n v="36"/>
    <b v="1"/>
    <s v="film &amp; video/documentary"/>
    <n v="146"/>
    <n v="40.42"/>
    <x v="5"/>
    <x v="8"/>
    <x v="2116"/>
    <x v="210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x v="2117"/>
    <b v="0"/>
    <n v="21"/>
    <b v="1"/>
    <s v="music/indie rock"/>
    <n v="145"/>
    <n v="68.81"/>
    <x v="7"/>
    <x v="12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x v="2118"/>
    <b v="0"/>
    <n v="13"/>
    <b v="0"/>
    <s v="games/mobile games"/>
    <n v="14"/>
    <n v="110.62"/>
    <x v="3"/>
    <x v="28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x v="2119"/>
    <b v="1"/>
    <n v="45"/>
    <b v="1"/>
    <s v="theater/plays"/>
    <n v="120"/>
    <n v="31.93"/>
    <x v="6"/>
    <x v="11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x v="2120"/>
    <b v="0"/>
    <n v="33"/>
    <b v="1"/>
    <s v="music/rock"/>
    <n v="180"/>
    <n v="43.52"/>
    <x v="7"/>
    <x v="15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x v="2121"/>
    <b v="0"/>
    <n v="52"/>
    <b v="1"/>
    <s v="technology/space exploration"/>
    <n v="956"/>
    <n v="27.58"/>
    <x v="0"/>
    <x v="4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x v="2122"/>
    <b v="0"/>
    <n v="20"/>
    <b v="0"/>
    <s v="games/video games"/>
    <n v="0"/>
    <n v="71.55"/>
    <x v="3"/>
    <x v="18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x v="2123"/>
    <b v="0"/>
    <n v="21"/>
    <b v="1"/>
    <s v="film &amp; video/documentary"/>
    <n v="102"/>
    <n v="68.099999999999994"/>
    <x v="5"/>
    <x v="8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x v="2124"/>
    <b v="0"/>
    <n v="16"/>
    <b v="0"/>
    <s v="photography/people"/>
    <n v="4"/>
    <n v="88.69"/>
    <x v="2"/>
    <x v="36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x v="2125"/>
    <b v="1"/>
    <n v="24"/>
    <b v="0"/>
    <s v="photography/photobooks"/>
    <n v="26"/>
    <n v="59.04"/>
    <x v="2"/>
    <x v="3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x v="2126"/>
    <b v="0"/>
    <n v="22"/>
    <b v="0"/>
    <s v="technology/web"/>
    <n v="37"/>
    <n v="64.36"/>
    <x v="0"/>
    <x v="26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x v="2127"/>
    <b v="0"/>
    <n v="26"/>
    <b v="1"/>
    <s v="music/classical music"/>
    <n v="156"/>
    <n v="54.15"/>
    <x v="7"/>
    <x v="25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x v="2128"/>
    <b v="0"/>
    <n v="23"/>
    <b v="0"/>
    <s v="music/faith"/>
    <n v="12"/>
    <n v="61.09"/>
    <x v="7"/>
    <x v="14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x v="2129"/>
    <b v="0"/>
    <n v="15"/>
    <b v="0"/>
    <s v="publishing/children's books"/>
    <n v="26"/>
    <n v="93.67"/>
    <x v="1"/>
    <x v="39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x v="2130"/>
    <b v="0"/>
    <n v="24"/>
    <b v="0"/>
    <s v="technology/wearables"/>
    <n v="28"/>
    <n v="58.42"/>
    <x v="0"/>
    <x v="1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x v="2131"/>
    <b v="0"/>
    <n v="20"/>
    <b v="1"/>
    <s v="theater/plays"/>
    <n v="117"/>
    <n v="70"/>
    <x v="6"/>
    <x v="11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x v="2132"/>
    <b v="0"/>
    <n v="41"/>
    <b v="0"/>
    <s v="technology/gadgets"/>
    <n v="47"/>
    <n v="34.1"/>
    <x v="0"/>
    <x v="6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x v="2133"/>
    <b v="0"/>
    <n v="41"/>
    <b v="0"/>
    <s v="music/faith"/>
    <n v="43"/>
    <n v="34.020000000000003"/>
    <x v="7"/>
    <x v="14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x v="2134"/>
    <b v="0"/>
    <n v="34"/>
    <b v="1"/>
    <s v="theater/plays"/>
    <n v="100"/>
    <n v="41.03"/>
    <x v="6"/>
    <x v="11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x v="2135"/>
    <b v="0"/>
    <n v="38"/>
    <b v="1"/>
    <s v="music/rock"/>
    <n v="107"/>
    <n v="36.61"/>
    <x v="7"/>
    <x v="15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x v="2136"/>
    <b v="0"/>
    <n v="12"/>
    <b v="1"/>
    <s v="music/rock"/>
    <n v="185"/>
    <n v="115.83"/>
    <x v="7"/>
    <x v="15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x v="2137"/>
    <b v="0"/>
    <n v="12"/>
    <b v="0"/>
    <s v="technology/wearables"/>
    <n v="5"/>
    <n v="115.75"/>
    <x v="0"/>
    <x v="1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x v="2138"/>
    <b v="0"/>
    <n v="13"/>
    <b v="0"/>
    <s v="film &amp; video/science fiction"/>
    <n v="6"/>
    <n v="106.69"/>
    <x v="5"/>
    <x v="21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x v="2139"/>
    <b v="0"/>
    <n v="17"/>
    <b v="0"/>
    <s v="theater/plays"/>
    <n v="12"/>
    <n v="81.41"/>
    <x v="6"/>
    <x v="11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x v="2140"/>
    <b v="0"/>
    <n v="17"/>
    <b v="1"/>
    <s v="theater/plays"/>
    <n v="138"/>
    <n v="81.290000000000006"/>
    <x v="6"/>
    <x v="11"/>
    <x v="2140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x v="2131"/>
    <x v="2141"/>
    <b v="0"/>
    <n v="30"/>
    <b v="0"/>
    <s v="music/jazz"/>
    <n v="15"/>
    <n v="46.03"/>
    <x v="7"/>
    <x v="33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x v="2142"/>
    <b v="0"/>
    <n v="34"/>
    <b v="1"/>
    <s v="music/pop"/>
    <n v="137"/>
    <n v="40.42"/>
    <x v="7"/>
    <x v="22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x v="2143"/>
    <b v="0"/>
    <n v="59"/>
    <b v="1"/>
    <s v="theater/spaces"/>
    <n v="458"/>
    <n v="23.28"/>
    <x v="6"/>
    <x v="9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x v="2144"/>
    <b v="0"/>
    <n v="17"/>
    <b v="1"/>
    <s v="music/rock"/>
    <n v="114"/>
    <n v="80.59"/>
    <x v="7"/>
    <x v="15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x v="2145"/>
    <b v="0"/>
    <n v="49"/>
    <b v="1"/>
    <s v="film &amp; video/shorts"/>
    <n v="105"/>
    <n v="27.9"/>
    <x v="5"/>
    <x v="27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x v="2146"/>
    <b v="0"/>
    <n v="20"/>
    <b v="0"/>
    <s v="technology/web"/>
    <n v="1"/>
    <n v="68.3"/>
    <x v="0"/>
    <x v="26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x v="2147"/>
    <b v="0"/>
    <n v="27"/>
    <b v="1"/>
    <s v="music/electronic music"/>
    <n v="103"/>
    <n v="50.59"/>
    <x v="7"/>
    <x v="13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x v="2148"/>
    <b v="0"/>
    <n v="20"/>
    <b v="1"/>
    <s v="theater/plays"/>
    <n v="171"/>
    <n v="68.25"/>
    <x v="6"/>
    <x v="11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x v="2149"/>
    <b v="0"/>
    <n v="47"/>
    <b v="1"/>
    <s v="music/indie rock"/>
    <n v="114"/>
    <n v="29.02"/>
    <x v="7"/>
    <x v="12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x v="2150"/>
    <b v="0"/>
    <n v="20"/>
    <b v="0"/>
    <s v="theater/plays"/>
    <n v="27"/>
    <n v="68.099999999999994"/>
    <x v="6"/>
    <x v="11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x v="2151"/>
    <b v="0"/>
    <n v="18"/>
    <b v="1"/>
    <s v="music/classical music"/>
    <n v="109"/>
    <n v="75.61"/>
    <x v="7"/>
    <x v="25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x v="2152"/>
    <b v="0"/>
    <n v="38"/>
    <b v="1"/>
    <s v="music/indie rock"/>
    <n v="136"/>
    <n v="35.79"/>
    <x v="7"/>
    <x v="12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x v="2153"/>
    <b v="0"/>
    <n v="21"/>
    <b v="1"/>
    <s v="theater/plays"/>
    <n v="170"/>
    <n v="64.760000000000005"/>
    <x v="6"/>
    <x v="11"/>
    <x v="2153"/>
    <x v="214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4"/>
    <x v="2154"/>
    <b v="0"/>
    <n v="29"/>
    <b v="0"/>
    <s v="music/jazz"/>
    <n v="68"/>
    <n v="46.59"/>
    <x v="7"/>
    <x v="33"/>
    <x v="2154"/>
    <x v="214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5"/>
    <x v="2155"/>
    <b v="0"/>
    <n v="26"/>
    <b v="1"/>
    <s v="music/indie rock"/>
    <n v="135"/>
    <n v="51.96"/>
    <x v="7"/>
    <x v="12"/>
    <x v="2155"/>
    <x v="214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6"/>
    <x v="2156"/>
    <b v="0"/>
    <n v="35"/>
    <b v="1"/>
    <s v="film &amp; video/shorts"/>
    <n v="2702"/>
    <n v="38.6"/>
    <x v="5"/>
    <x v="27"/>
    <x v="2156"/>
    <x v="2146"/>
    <x v="1"/>
  </r>
  <r>
    <n v="2118"/>
    <s v="PORCHES. vs. THE U.S.A."/>
    <s v="PORCHES.  and Documentarians tour from New York to San Francisco and back."/>
    <n v="1000"/>
    <n v="1346.11"/>
    <x v="0"/>
    <s v="US"/>
    <s v="USD"/>
    <x v="2147"/>
    <x v="2157"/>
    <b v="0"/>
    <n v="17"/>
    <b v="1"/>
    <s v="music/indie rock"/>
    <n v="135"/>
    <n v="79.180000000000007"/>
    <x v="7"/>
    <x v="12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x v="2158"/>
    <b v="0"/>
    <n v="16"/>
    <b v="0"/>
    <s v="food/food trucks"/>
    <n v="41"/>
    <n v="84.06"/>
    <x v="4"/>
    <x v="29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x v="2159"/>
    <b v="0"/>
    <n v="47"/>
    <b v="1"/>
    <s v="music/metal"/>
    <n v="122"/>
    <n v="28.55"/>
    <x v="7"/>
    <x v="20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x v="2160"/>
    <b v="0"/>
    <n v="42"/>
    <b v="1"/>
    <s v="publishing/nonfiction"/>
    <n v="134"/>
    <n v="31.81"/>
    <x v="1"/>
    <x v="17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x v="2161"/>
    <b v="0"/>
    <n v="6"/>
    <b v="0"/>
    <s v="theater/plays"/>
    <n v="9"/>
    <n v="222.5"/>
    <x v="6"/>
    <x v="11"/>
    <x v="2161"/>
    <x v="2151"/>
    <x v="1"/>
  </r>
  <r>
    <n v="2659"/>
    <s v="test (Canceled)"/>
    <s v="test"/>
    <n v="49000"/>
    <n v="1333"/>
    <x v="1"/>
    <s v="US"/>
    <s v="USD"/>
    <x v="2152"/>
    <x v="2162"/>
    <b v="0"/>
    <n v="10"/>
    <b v="0"/>
    <s v="technology/space exploration"/>
    <n v="3"/>
    <n v="133.30000000000001"/>
    <x v="0"/>
    <x v="4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x v="2163"/>
    <b v="0"/>
    <n v="44"/>
    <b v="0"/>
    <s v="technology/wearables"/>
    <n v="9"/>
    <n v="30.27"/>
    <x v="0"/>
    <x v="1"/>
    <x v="2163"/>
    <x v="2153"/>
    <x v="1"/>
  </r>
  <r>
    <n v="1741"/>
    <s v="Caught off Guard"/>
    <s v="A photo journal documenting my experiences and travels across New Zealand"/>
    <n v="1200"/>
    <n v="1330"/>
    <x v="0"/>
    <s v="GB"/>
    <s v="GBP"/>
    <x v="2154"/>
    <x v="2164"/>
    <b v="0"/>
    <n v="52"/>
    <b v="1"/>
    <s v="photography/photobooks"/>
    <n v="111"/>
    <n v="25.58"/>
    <x v="2"/>
    <x v="3"/>
    <x v="2164"/>
    <x v="2154"/>
    <x v="4"/>
  </r>
  <r>
    <n v="528"/>
    <s v="Devastated No Matter What"/>
    <s v="A Festival Backed Production of a Full-Length Play."/>
    <n v="1150"/>
    <n v="1330"/>
    <x v="0"/>
    <s v="US"/>
    <s v="USD"/>
    <x v="2155"/>
    <x v="2165"/>
    <b v="0"/>
    <n v="30"/>
    <b v="1"/>
    <s v="theater/plays"/>
    <n v="116"/>
    <n v="44.33"/>
    <x v="6"/>
    <x v="11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x v="2166"/>
    <b v="0"/>
    <n v="31"/>
    <b v="1"/>
    <s v="theater/plays"/>
    <n v="133"/>
    <n v="42.9"/>
    <x v="6"/>
    <x v="11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x v="2167"/>
    <b v="0"/>
    <n v="28"/>
    <b v="1"/>
    <s v="theater/musical"/>
    <n v="106"/>
    <n v="47.43"/>
    <x v="6"/>
    <x v="19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x v="2168"/>
    <b v="0"/>
    <n v="11"/>
    <b v="1"/>
    <s v="theater/musical"/>
    <n v="133"/>
    <n v="120.55"/>
    <x v="6"/>
    <x v="19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x v="2169"/>
    <b v="0"/>
    <n v="20"/>
    <b v="0"/>
    <s v="theater/spaces"/>
    <n v="17"/>
    <n v="66.099999999999994"/>
    <x v="6"/>
    <x v="9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x v="2170"/>
    <b v="0"/>
    <n v="34"/>
    <b v="1"/>
    <s v="music/pop"/>
    <n v="120"/>
    <n v="38.79"/>
    <x v="7"/>
    <x v="22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x v="2171"/>
    <b v="0"/>
    <n v="28"/>
    <b v="1"/>
    <s v="theater/plays"/>
    <n v="105"/>
    <n v="47"/>
    <x v="6"/>
    <x v="11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x v="2172"/>
    <b v="0"/>
    <n v="23"/>
    <b v="0"/>
    <s v="theater/plays"/>
    <n v="44"/>
    <n v="57.17"/>
    <x v="6"/>
    <x v="11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x v="2173"/>
    <b v="1"/>
    <n v="26"/>
    <b v="1"/>
    <s v="theater/plays"/>
    <n v="131"/>
    <n v="50.46"/>
    <x v="6"/>
    <x v="11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x v="2174"/>
    <b v="0"/>
    <n v="201"/>
    <b v="0"/>
    <s v="technology/wearables"/>
    <n v="7"/>
    <n v="6.5"/>
    <x v="0"/>
    <x v="1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x v="2175"/>
    <b v="0"/>
    <n v="6"/>
    <b v="0"/>
    <s v="theater/plays"/>
    <n v="1"/>
    <n v="217.5"/>
    <x v="6"/>
    <x v="11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x v="2176"/>
    <b v="0"/>
    <n v="11"/>
    <b v="0"/>
    <s v="music/faith"/>
    <n v="65"/>
    <n v="118.36"/>
    <x v="7"/>
    <x v="14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x v="2177"/>
    <b v="0"/>
    <n v="26"/>
    <b v="1"/>
    <s v="music/rock"/>
    <n v="100"/>
    <n v="50.04"/>
    <x v="7"/>
    <x v="15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x v="2178"/>
    <b v="0"/>
    <n v="17"/>
    <b v="0"/>
    <s v="film &amp; video/drama"/>
    <n v="16"/>
    <n v="76.47"/>
    <x v="5"/>
    <x v="10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x v="2179"/>
    <b v="1"/>
    <n v="25"/>
    <b v="1"/>
    <s v="theater/plays"/>
    <n v="104"/>
    <n v="52"/>
    <x v="6"/>
    <x v="11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x v="2180"/>
    <b v="0"/>
    <n v="26"/>
    <b v="0"/>
    <s v="film &amp; video/drama"/>
    <n v="6"/>
    <n v="49.88"/>
    <x v="5"/>
    <x v="10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x v="2181"/>
    <b v="0"/>
    <n v="20"/>
    <b v="0"/>
    <s v="theater/spaces"/>
    <n v="9"/>
    <n v="64.8"/>
    <x v="6"/>
    <x v="9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x v="2182"/>
    <b v="0"/>
    <n v="30"/>
    <b v="1"/>
    <s v="theater/plays"/>
    <n v="123"/>
    <n v="43.2"/>
    <x v="6"/>
    <x v="11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x v="2183"/>
    <b v="0"/>
    <n v="28"/>
    <b v="0"/>
    <s v="film &amp; video/science fiction"/>
    <n v="11"/>
    <n v="46.18"/>
    <x v="5"/>
    <x v="21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x v="2184"/>
    <b v="0"/>
    <n v="25"/>
    <b v="1"/>
    <s v="theater/spaces"/>
    <n v="143"/>
    <n v="51.6"/>
    <x v="6"/>
    <x v="9"/>
    <x v="2184"/>
    <x v="2174"/>
    <x v="5"/>
  </r>
  <r>
    <n v="876"/>
    <s v="Sound Of Dobells"/>
    <s v="What was the greatest record shop ever?  DOBELLS!"/>
    <n v="3152"/>
    <n v="1286"/>
    <x v="2"/>
    <s v="GB"/>
    <s v="GBP"/>
    <x v="2175"/>
    <x v="2185"/>
    <b v="0"/>
    <n v="45"/>
    <b v="0"/>
    <s v="music/jazz"/>
    <n v="41"/>
    <n v="28.58"/>
    <x v="7"/>
    <x v="33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x v="2176"/>
    <x v="2186"/>
    <b v="0"/>
    <n v="41"/>
    <b v="1"/>
    <s v="music/indie rock"/>
    <n v="171"/>
    <n v="31.34"/>
    <x v="7"/>
    <x v="12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x v="2187"/>
    <b v="0"/>
    <n v="7"/>
    <b v="1"/>
    <s v="film &amp; video/documentary"/>
    <n v="128"/>
    <n v="183.29"/>
    <x v="5"/>
    <x v="8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x v="2188"/>
    <b v="0"/>
    <n v="34"/>
    <b v="1"/>
    <s v="theater/musical"/>
    <n v="128"/>
    <n v="37.65"/>
    <x v="6"/>
    <x v="19"/>
    <x v="2188"/>
    <x v="2178"/>
    <x v="2"/>
  </r>
  <r>
    <n v="3531"/>
    <s v="The Reinvention of Lily Johnson"/>
    <s v="A political comedy for a crazy election year"/>
    <n v="1000"/>
    <n v="1280"/>
    <x v="0"/>
    <s v="US"/>
    <s v="USD"/>
    <x v="2179"/>
    <x v="2189"/>
    <b v="0"/>
    <n v="26"/>
    <b v="1"/>
    <s v="theater/plays"/>
    <n v="128"/>
    <n v="49.23"/>
    <x v="6"/>
    <x v="11"/>
    <x v="2189"/>
    <x v="2179"/>
    <x v="1"/>
  </r>
  <r>
    <n v="3635"/>
    <s v="Mary's Son"/>
    <s v="Mary's Son is a pop opera about Jesus and the hope he brings to all people."/>
    <n v="3500"/>
    <n v="1276"/>
    <x v="2"/>
    <s v="US"/>
    <s v="USD"/>
    <x v="2180"/>
    <x v="2190"/>
    <b v="0"/>
    <n v="10"/>
    <b v="0"/>
    <s v="theater/musical"/>
    <n v="36"/>
    <n v="127.6"/>
    <x v="6"/>
    <x v="19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x v="2191"/>
    <b v="0"/>
    <n v="27"/>
    <b v="1"/>
    <s v="theater/plays"/>
    <n v="128"/>
    <n v="47.22"/>
    <x v="6"/>
    <x v="11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x v="2192"/>
    <b v="0"/>
    <n v="28"/>
    <b v="1"/>
    <s v="music/rock"/>
    <n v="127"/>
    <n v="45.46"/>
    <x v="7"/>
    <x v="15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x v="2193"/>
    <b v="1"/>
    <n v="94"/>
    <b v="1"/>
    <s v="food/small batch"/>
    <n v="212"/>
    <n v="13.54"/>
    <x v="4"/>
    <x v="7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x v="2194"/>
    <b v="0"/>
    <n v="25"/>
    <b v="1"/>
    <s v="theater/spaces"/>
    <n v="127"/>
    <n v="50.88"/>
    <x v="6"/>
    <x v="9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x v="2195"/>
    <b v="0"/>
    <n v="26"/>
    <b v="1"/>
    <s v="music/indie rock"/>
    <n v="127"/>
    <n v="48.85"/>
    <x v="7"/>
    <x v="12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x v="2196"/>
    <b v="0"/>
    <n v="48"/>
    <b v="1"/>
    <s v="music/indie rock"/>
    <n v="180"/>
    <n v="26.27"/>
    <x v="7"/>
    <x v="12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x v="2197"/>
    <b v="0"/>
    <n v="32"/>
    <b v="1"/>
    <s v="theater/plays"/>
    <n v="105"/>
    <n v="39.380000000000003"/>
    <x v="6"/>
    <x v="11"/>
    <x v="2197"/>
    <x v="2187"/>
    <x v="4"/>
  </r>
  <r>
    <n v="3692"/>
    <s v="An Evening With Durang"/>
    <s v="Help us independently produce two great comedies by Christopher Durang."/>
    <n v="1000"/>
    <n v="1260"/>
    <x v="0"/>
    <s v="US"/>
    <s v="USD"/>
    <x v="2188"/>
    <x v="2198"/>
    <b v="0"/>
    <n v="17"/>
    <b v="1"/>
    <s v="theater/plays"/>
    <n v="126"/>
    <n v="74.12"/>
    <x v="6"/>
    <x v="11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x v="2199"/>
    <b v="0"/>
    <n v="49"/>
    <b v="1"/>
    <s v="theater/plays"/>
    <n v="126"/>
    <n v="25.69"/>
    <x v="6"/>
    <x v="11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x v="2200"/>
    <b v="0"/>
    <n v="9"/>
    <b v="1"/>
    <s v="theater/plays"/>
    <n v="105"/>
    <n v="139.56"/>
    <x v="6"/>
    <x v="11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x v="2201"/>
    <b v="0"/>
    <n v="19"/>
    <b v="1"/>
    <s v="music/indie rock"/>
    <n v="114"/>
    <n v="65.84"/>
    <x v="7"/>
    <x v="12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x v="2202"/>
    <b v="0"/>
    <n v="11"/>
    <b v="0"/>
    <s v="film &amp; video/animation"/>
    <n v="2"/>
    <n v="113.64"/>
    <x v="5"/>
    <x v="23"/>
    <x v="2202"/>
    <x v="219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3"/>
    <x v="2203"/>
    <b v="0"/>
    <n v="20"/>
    <b v="1"/>
    <s v="theater/plays"/>
    <n v="100"/>
    <n v="62.5"/>
    <x v="6"/>
    <x v="11"/>
    <x v="2203"/>
    <x v="219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4"/>
    <x v="2204"/>
    <b v="1"/>
    <n v="21"/>
    <b v="1"/>
    <s v="theater/plays"/>
    <n v="104"/>
    <n v="59.52"/>
    <x v="6"/>
    <x v="11"/>
    <x v="2204"/>
    <x v="219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x v="2205"/>
    <b v="0"/>
    <n v="24"/>
    <b v="1"/>
    <s v="theater/plays"/>
    <n v="156"/>
    <n v="51.92"/>
    <x v="6"/>
    <x v="11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x v="2206"/>
    <b v="0"/>
    <n v="25"/>
    <b v="0"/>
    <s v="technology/web"/>
    <n v="12"/>
    <n v="49.8"/>
    <x v="0"/>
    <x v="26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x v="2207"/>
    <b v="0"/>
    <n v="46"/>
    <b v="1"/>
    <s v="theater/plays"/>
    <n v="104"/>
    <n v="27.07"/>
    <x v="6"/>
    <x v="11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x v="2208"/>
    <b v="0"/>
    <n v="14"/>
    <b v="0"/>
    <s v="theater/musical"/>
    <n v="5"/>
    <n v="88.64"/>
    <x v="6"/>
    <x v="19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x v="2209"/>
    <b v="0"/>
    <n v="22"/>
    <b v="1"/>
    <s v="film &amp; video/television"/>
    <n v="145"/>
    <n v="56.14"/>
    <x v="5"/>
    <x v="16"/>
    <x v="2209"/>
    <x v="219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x v="2200"/>
    <x v="2210"/>
    <b v="0"/>
    <n v="7"/>
    <b v="0"/>
    <s v="theater/plays"/>
    <n v="4"/>
    <n v="175"/>
    <x v="6"/>
    <x v="11"/>
    <x v="2210"/>
    <x v="22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1"/>
    <x v="2211"/>
    <b v="0"/>
    <n v="29"/>
    <b v="1"/>
    <s v="music/indie rock"/>
    <n v="102"/>
    <n v="42.24"/>
    <x v="7"/>
    <x v="12"/>
    <x v="2211"/>
    <x v="220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2"/>
    <x v="2212"/>
    <b v="0"/>
    <n v="18"/>
    <b v="1"/>
    <s v="theater/plays"/>
    <n v="175"/>
    <n v="68.06"/>
    <x v="6"/>
    <x v="11"/>
    <x v="2212"/>
    <x v="220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x v="2213"/>
    <b v="0"/>
    <n v="4"/>
    <b v="0"/>
    <s v="food/food trucks"/>
    <n v="0"/>
    <n v="306"/>
    <x v="4"/>
    <x v="29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x v="2214"/>
    <b v="1"/>
    <n v="21"/>
    <b v="1"/>
    <s v="theater/plays"/>
    <n v="163"/>
    <n v="58.1"/>
    <x v="6"/>
    <x v="11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x v="2215"/>
    <b v="0"/>
    <n v="20"/>
    <b v="1"/>
    <s v="theater/plays"/>
    <n v="122"/>
    <n v="60.9"/>
    <x v="6"/>
    <x v="11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x v="2216"/>
    <b v="0"/>
    <n v="28"/>
    <b v="1"/>
    <s v="theater/plays"/>
    <n v="180"/>
    <n v="43.5"/>
    <x v="6"/>
    <x v="11"/>
    <x v="2216"/>
    <x v="220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7"/>
    <x v="2217"/>
    <b v="0"/>
    <n v="6"/>
    <b v="0"/>
    <s v="food/food trucks"/>
    <n v="2"/>
    <n v="202.83"/>
    <x v="4"/>
    <x v="29"/>
    <x v="2217"/>
    <x v="220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8"/>
    <x v="2218"/>
    <b v="0"/>
    <n v="17"/>
    <b v="0"/>
    <s v="games/mobile games"/>
    <n v="5"/>
    <n v="71.59"/>
    <x v="3"/>
    <x v="28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x v="2219"/>
    <b v="0"/>
    <n v="27"/>
    <b v="1"/>
    <s v="theater/plays"/>
    <n v="124"/>
    <n v="45.04"/>
    <x v="6"/>
    <x v="11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x v="2220"/>
    <b v="0"/>
    <n v="23"/>
    <b v="1"/>
    <s v="music/rock"/>
    <n v="101"/>
    <n v="52.83"/>
    <x v="7"/>
    <x v="15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x v="2221"/>
    <b v="0"/>
    <n v="25"/>
    <b v="1"/>
    <s v="film &amp; video/documentary"/>
    <n v="120"/>
    <n v="48.09"/>
    <x v="5"/>
    <x v="8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x v="2222"/>
    <b v="0"/>
    <n v="11"/>
    <b v="0"/>
    <s v="music/jazz"/>
    <n v="24"/>
    <n v="109.18"/>
    <x v="7"/>
    <x v="33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x v="2223"/>
    <b v="0"/>
    <n v="24"/>
    <b v="1"/>
    <s v="music/metal"/>
    <n v="100"/>
    <n v="50"/>
    <x v="7"/>
    <x v="20"/>
    <x v="2223"/>
    <x v="221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4"/>
    <x v="2224"/>
    <b v="0"/>
    <n v="28"/>
    <b v="1"/>
    <s v="music/pop"/>
    <n v="100"/>
    <n v="42.86"/>
    <x v="7"/>
    <x v="22"/>
    <x v="2224"/>
    <x v="2214"/>
    <x v="6"/>
  </r>
  <r>
    <n v="3666"/>
    <s v="Israel LÃ³pez @ Ojai Playwrights Conference"/>
    <s v="Artistic Internship @ Ojai Playwrights Conference"/>
    <n v="1200"/>
    <n v="1200"/>
    <x v="0"/>
    <s v="US"/>
    <s v="USD"/>
    <x v="2215"/>
    <x v="2225"/>
    <b v="0"/>
    <n v="38"/>
    <b v="1"/>
    <s v="theater/plays"/>
    <n v="100"/>
    <n v="31.58"/>
    <x v="6"/>
    <x v="11"/>
    <x v="2225"/>
    <x v="221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6"/>
    <x v="2226"/>
    <b v="0"/>
    <n v="18"/>
    <b v="1"/>
    <s v="theater/plays"/>
    <n v="120"/>
    <n v="66.67"/>
    <x v="6"/>
    <x v="11"/>
    <x v="2226"/>
    <x v="221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7"/>
    <x v="2227"/>
    <b v="0"/>
    <n v="42"/>
    <b v="1"/>
    <s v="music/indie rock"/>
    <n v="133"/>
    <n v="28.57"/>
    <x v="7"/>
    <x v="12"/>
    <x v="2227"/>
    <x v="221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8"/>
    <x v="2228"/>
    <b v="0"/>
    <n v="23"/>
    <b v="1"/>
    <s v="theater/plays"/>
    <n v="141"/>
    <n v="52.17"/>
    <x v="6"/>
    <x v="11"/>
    <x v="2228"/>
    <x v="221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9"/>
    <x v="2229"/>
    <b v="0"/>
    <n v="23"/>
    <b v="1"/>
    <s v="theater/plays"/>
    <n v="171"/>
    <n v="52.17"/>
    <x v="6"/>
    <x v="11"/>
    <x v="2229"/>
    <x v="221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x v="2230"/>
    <b v="0"/>
    <n v="38"/>
    <b v="1"/>
    <s v="theater/plays"/>
    <n v="120"/>
    <n v="31.5"/>
    <x v="6"/>
    <x v="11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x v="2231"/>
    <b v="0"/>
    <n v="46"/>
    <b v="1"/>
    <s v="theater/plays"/>
    <n v="239"/>
    <n v="26.02"/>
    <x v="6"/>
    <x v="11"/>
    <x v="2231"/>
    <x v="222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2"/>
    <x v="2232"/>
    <b v="0"/>
    <n v="5"/>
    <b v="0"/>
    <s v="theater/spaces"/>
    <n v="30"/>
    <n v="237"/>
    <x v="6"/>
    <x v="9"/>
    <x v="2232"/>
    <x v="222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3"/>
    <x v="2233"/>
    <b v="0"/>
    <n v="15"/>
    <b v="1"/>
    <s v="theater/plays"/>
    <n v="108"/>
    <n v="79"/>
    <x v="6"/>
    <x v="11"/>
    <x v="2233"/>
    <x v="222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4"/>
    <x v="2234"/>
    <b v="0"/>
    <n v="43"/>
    <b v="1"/>
    <s v="music/indie rock"/>
    <n v="119"/>
    <n v="27.56"/>
    <x v="7"/>
    <x v="12"/>
    <x v="2234"/>
    <x v="222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x v="2235"/>
    <b v="0"/>
    <n v="21"/>
    <b v="0"/>
    <s v="theater/spaces"/>
    <n v="1"/>
    <n v="56.34"/>
    <x v="6"/>
    <x v="9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x v="2236"/>
    <b v="0"/>
    <n v="25"/>
    <b v="1"/>
    <s v="music/rock"/>
    <n v="118"/>
    <n v="47.2"/>
    <x v="7"/>
    <x v="15"/>
    <x v="2236"/>
    <x v="2226"/>
    <x v="3"/>
  </r>
  <r>
    <n v="1680"/>
    <s v="Kick Out a Record"/>
    <s v="Working Musician dilemma #164: how the taxman put Kick the Record 2.0 on hold"/>
    <n v="1000"/>
    <n v="1175"/>
    <x v="0"/>
    <s v="US"/>
    <s v="USD"/>
    <x v="2227"/>
    <x v="2237"/>
    <b v="0"/>
    <n v="25"/>
    <b v="1"/>
    <s v="music/pop"/>
    <n v="118"/>
    <n v="47"/>
    <x v="7"/>
    <x v="22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x v="2238"/>
    <b v="0"/>
    <n v="12"/>
    <b v="1"/>
    <s v="theater/plays"/>
    <n v="131"/>
    <n v="97.92"/>
    <x v="6"/>
    <x v="11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x v="2229"/>
    <x v="2239"/>
    <b v="0"/>
    <n v="49"/>
    <b v="0"/>
    <s v="games/video games"/>
    <n v="8"/>
    <n v="23.96"/>
    <x v="3"/>
    <x v="18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x v="2240"/>
    <b v="0"/>
    <n v="14"/>
    <b v="0"/>
    <s v="food/food trucks"/>
    <n v="39"/>
    <n v="83.57"/>
    <x v="4"/>
    <x v="29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x v="2241"/>
    <b v="0"/>
    <n v="26"/>
    <b v="1"/>
    <s v="theater/plays"/>
    <n v="117"/>
    <n v="44.92"/>
    <x v="6"/>
    <x v="11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x v="2242"/>
    <b v="0"/>
    <n v="28"/>
    <b v="1"/>
    <s v="games/tabletop games"/>
    <n v="1165"/>
    <n v="41.61"/>
    <x v="3"/>
    <x v="5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x v="2243"/>
    <b v="0"/>
    <n v="31"/>
    <b v="0"/>
    <s v="technology/wearables"/>
    <n v="2"/>
    <n v="37.450000000000003"/>
    <x v="0"/>
    <x v="1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x v="2244"/>
    <b v="0"/>
    <n v="14"/>
    <b v="0"/>
    <s v="theater/plays"/>
    <n v="17"/>
    <n v="82.57"/>
    <x v="6"/>
    <x v="11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x v="2245"/>
    <b v="0"/>
    <n v="19"/>
    <b v="0"/>
    <s v="food/food trucks"/>
    <n v="4"/>
    <n v="60.79"/>
    <x v="4"/>
    <x v="29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x v="2246"/>
    <b v="0"/>
    <n v="23"/>
    <b v="1"/>
    <s v="theater/plays"/>
    <n v="115"/>
    <n v="50"/>
    <x v="6"/>
    <x v="11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x v="2247"/>
    <b v="0"/>
    <n v="10"/>
    <b v="1"/>
    <s v="theater/musical"/>
    <n v="115"/>
    <n v="115"/>
    <x v="6"/>
    <x v="19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x v="2248"/>
    <b v="1"/>
    <n v="13"/>
    <b v="0"/>
    <s v="photography/photobooks"/>
    <n v="46"/>
    <n v="88.31"/>
    <x v="2"/>
    <x v="3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x v="2249"/>
    <b v="0"/>
    <n v="27"/>
    <b v="1"/>
    <s v="photography/photobooks"/>
    <n v="115"/>
    <n v="42.48"/>
    <x v="2"/>
    <x v="3"/>
    <x v="2249"/>
    <x v="223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0"/>
    <x v="2250"/>
    <b v="0"/>
    <n v="7"/>
    <b v="0"/>
    <s v="theater/spaces"/>
    <n v="6"/>
    <n v="163.57"/>
    <x v="6"/>
    <x v="9"/>
    <x v="2250"/>
    <x v="224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x v="2241"/>
    <x v="2251"/>
    <b v="0"/>
    <n v="4"/>
    <b v="0"/>
    <s v="theater/musical"/>
    <n v="11"/>
    <n v="286.25"/>
    <x v="6"/>
    <x v="19"/>
    <x v="2251"/>
    <x v="2241"/>
    <x v="4"/>
  </r>
  <r>
    <n v="1894"/>
    <s v="Help me release my first 3 song EP!!"/>
    <s v="Im trying to raise $1000 for a 3 song EP in a studio!"/>
    <n v="1000"/>
    <n v="1145"/>
    <x v="0"/>
    <s v="US"/>
    <s v="USD"/>
    <x v="2242"/>
    <x v="2252"/>
    <b v="0"/>
    <n v="20"/>
    <b v="1"/>
    <s v="music/indie rock"/>
    <n v="115"/>
    <n v="57.25"/>
    <x v="7"/>
    <x v="12"/>
    <x v="2252"/>
    <x v="224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3"/>
    <x v="2253"/>
    <b v="0"/>
    <n v="61"/>
    <b v="1"/>
    <s v="theater/plays"/>
    <n v="115"/>
    <n v="18.77"/>
    <x v="6"/>
    <x v="11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x v="2254"/>
    <b v="0"/>
    <n v="14"/>
    <b v="0"/>
    <s v="theater/plays"/>
    <n v="38"/>
    <n v="81.569999999999993"/>
    <x v="6"/>
    <x v="11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x v="2255"/>
    <b v="0"/>
    <n v="27"/>
    <b v="1"/>
    <s v="theater/plays"/>
    <n v="119"/>
    <n v="42.3"/>
    <x v="6"/>
    <x v="11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x v="2256"/>
    <b v="0"/>
    <n v="27"/>
    <b v="1"/>
    <s v="music/electronic music"/>
    <n v="152"/>
    <n v="42.22"/>
    <x v="7"/>
    <x v="13"/>
    <x v="2256"/>
    <x v="2246"/>
    <x v="3"/>
  </r>
  <r>
    <n v="1308"/>
    <s v="Boost Band: Wristband Phone Charger (Canceled)"/>
    <s v="Boost Band, a wristband that charges any device"/>
    <n v="10000"/>
    <n v="1136"/>
    <x v="1"/>
    <s v="US"/>
    <s v="USD"/>
    <x v="2247"/>
    <x v="2257"/>
    <b v="0"/>
    <n v="38"/>
    <b v="0"/>
    <s v="technology/wearables"/>
    <n v="11"/>
    <n v="29.89"/>
    <x v="0"/>
    <x v="1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x v="2258"/>
    <b v="0"/>
    <n v="11"/>
    <b v="0"/>
    <s v="technology/wearables"/>
    <n v="1"/>
    <n v="102.73"/>
    <x v="0"/>
    <x v="1"/>
    <x v="2258"/>
    <x v="224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49"/>
    <x v="2259"/>
    <b v="0"/>
    <n v="34"/>
    <b v="1"/>
    <s v="music/electronic music"/>
    <n v="103"/>
    <n v="33.24"/>
    <x v="7"/>
    <x v="13"/>
    <x v="2259"/>
    <x v="2249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2250"/>
    <x v="2260"/>
    <b v="0"/>
    <n v="17"/>
    <b v="1"/>
    <s v="music/rock"/>
    <n v="113"/>
    <n v="66.47"/>
    <x v="7"/>
    <x v="15"/>
    <x v="2260"/>
    <x v="225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x v="2261"/>
    <b v="0"/>
    <n v="17"/>
    <b v="1"/>
    <s v="theater/plays"/>
    <n v="113"/>
    <n v="66.47"/>
    <x v="6"/>
    <x v="11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x v="2262"/>
    <b v="0"/>
    <n v="20"/>
    <b v="0"/>
    <s v="food/food trucks"/>
    <n v="23"/>
    <n v="56.3"/>
    <x v="4"/>
    <x v="29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x v="2263"/>
    <b v="0"/>
    <n v="13"/>
    <b v="0"/>
    <s v="theater/plays"/>
    <n v="38"/>
    <n v="86.62"/>
    <x v="6"/>
    <x v="11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x v="2264"/>
    <b v="0"/>
    <n v="19"/>
    <b v="1"/>
    <s v="theater/plays"/>
    <n v="102"/>
    <n v="59.21"/>
    <x v="6"/>
    <x v="11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x v="2265"/>
    <b v="0"/>
    <n v="29"/>
    <b v="1"/>
    <s v="music/indie rock"/>
    <n v="187"/>
    <n v="38.74"/>
    <x v="7"/>
    <x v="12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x v="2266"/>
    <b v="0"/>
    <n v="19"/>
    <b v="1"/>
    <s v="theater/plays"/>
    <n v="112"/>
    <n v="58.95"/>
    <x v="6"/>
    <x v="11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x v="2267"/>
    <b v="0"/>
    <n v="18"/>
    <b v="1"/>
    <s v="theater/plays"/>
    <n v="112"/>
    <n v="62.17"/>
    <x v="6"/>
    <x v="11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x v="2268"/>
    <b v="0"/>
    <n v="18"/>
    <b v="1"/>
    <s v="theater/plays"/>
    <n v="106"/>
    <n v="61.94"/>
    <x v="6"/>
    <x v="11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x v="2269"/>
    <b v="0"/>
    <n v="18"/>
    <b v="1"/>
    <s v="theater/plays"/>
    <n v="223"/>
    <n v="61.94"/>
    <x v="6"/>
    <x v="11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x v="2270"/>
    <b v="0"/>
    <n v="31"/>
    <b v="1"/>
    <s v="music/indie rock"/>
    <n v="171"/>
    <n v="35.840000000000003"/>
    <x v="7"/>
    <x v="12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x v="2271"/>
    <b v="0"/>
    <n v="19"/>
    <b v="1"/>
    <s v="theater/plays"/>
    <n v="111"/>
    <n v="58.42"/>
    <x v="6"/>
    <x v="11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x v="2272"/>
    <b v="0"/>
    <n v="17"/>
    <b v="0"/>
    <s v="technology/wearables"/>
    <n v="4"/>
    <n v="65.180000000000007"/>
    <x v="0"/>
    <x v="1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x v="2273"/>
    <b v="0"/>
    <n v="15"/>
    <b v="1"/>
    <s v="film &amp; video/shorts"/>
    <n v="111"/>
    <n v="73.73"/>
    <x v="5"/>
    <x v="27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x v="2274"/>
    <b v="0"/>
    <n v="18"/>
    <b v="1"/>
    <s v="theater/plays"/>
    <n v="221"/>
    <n v="61.39"/>
    <x v="6"/>
    <x v="11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x v="2275"/>
    <b v="0"/>
    <n v="12"/>
    <b v="0"/>
    <s v="theater/plays"/>
    <n v="16"/>
    <n v="91.83"/>
    <x v="6"/>
    <x v="11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x v="2276"/>
    <b v="0"/>
    <n v="3"/>
    <b v="0"/>
    <s v="technology/web"/>
    <n v="15"/>
    <n v="367"/>
    <x v="0"/>
    <x v="26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x v="2277"/>
    <b v="0"/>
    <n v="27"/>
    <b v="1"/>
    <s v="theater/plays"/>
    <n v="110"/>
    <n v="40.78"/>
    <x v="6"/>
    <x v="11"/>
    <x v="2277"/>
    <x v="226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7"/>
    <x v="2278"/>
    <b v="0"/>
    <n v="2"/>
    <b v="0"/>
    <s v="technology/makerspaces"/>
    <n v="0"/>
    <n v="550"/>
    <x v="0"/>
    <x v="24"/>
    <x v="2278"/>
    <x v="2267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8"/>
    <x v="2279"/>
    <b v="0"/>
    <n v="15"/>
    <b v="1"/>
    <s v="theater/musical"/>
    <n v="100"/>
    <n v="73.33"/>
    <x v="6"/>
    <x v="19"/>
    <x v="2279"/>
    <x v="2268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9"/>
    <x v="2280"/>
    <b v="0"/>
    <n v="11"/>
    <b v="1"/>
    <s v="music/classical music"/>
    <n v="110"/>
    <n v="100"/>
    <x v="7"/>
    <x v="25"/>
    <x v="2280"/>
    <x v="2269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x v="2281"/>
    <b v="1"/>
    <n v="23"/>
    <b v="0"/>
    <s v="theater/plays"/>
    <n v="22"/>
    <n v="47.7"/>
    <x v="6"/>
    <x v="11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x v="2282"/>
    <b v="0"/>
    <n v="58"/>
    <b v="0"/>
    <s v="theater/spaces"/>
    <n v="2"/>
    <n v="18.899999999999999"/>
    <x v="6"/>
    <x v="9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x v="2283"/>
    <b v="0"/>
    <n v="25"/>
    <b v="1"/>
    <s v="publishing/nonfiction"/>
    <n v="109"/>
    <n v="43.64"/>
    <x v="1"/>
    <x v="17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x v="2284"/>
    <b v="0"/>
    <n v="20"/>
    <b v="1"/>
    <s v="theater/plays"/>
    <n v="218"/>
    <n v="54.5"/>
    <x v="6"/>
    <x v="11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x v="2285"/>
    <b v="0"/>
    <n v="41"/>
    <b v="1"/>
    <s v="theater/plays"/>
    <n v="109"/>
    <n v="26.54"/>
    <x v="6"/>
    <x v="11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x v="2286"/>
    <b v="0"/>
    <n v="35"/>
    <b v="1"/>
    <s v="theater/plays"/>
    <n v="108"/>
    <n v="30.93"/>
    <x v="6"/>
    <x v="11"/>
    <x v="2286"/>
    <x v="2275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6"/>
    <x v="2287"/>
    <b v="0"/>
    <n v="25"/>
    <b v="1"/>
    <s v="theater/plays"/>
    <n v="108"/>
    <n v="43.28"/>
    <x v="6"/>
    <x v="11"/>
    <x v="2287"/>
    <x v="227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7"/>
    <x v="2288"/>
    <b v="1"/>
    <n v="34"/>
    <b v="1"/>
    <s v="music/rock"/>
    <n v="166"/>
    <n v="31.82"/>
    <x v="7"/>
    <x v="15"/>
    <x v="2288"/>
    <x v="227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x v="2289"/>
    <b v="1"/>
    <n v="22"/>
    <b v="0"/>
    <s v="photography/photobooks"/>
    <n v="3"/>
    <n v="49.14"/>
    <x v="2"/>
    <x v="3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x v="2290"/>
    <b v="0"/>
    <n v="32"/>
    <b v="1"/>
    <s v="music/pop"/>
    <n v="108"/>
    <n v="33.75"/>
    <x v="7"/>
    <x v="22"/>
    <x v="2290"/>
    <x v="2279"/>
    <x v="4"/>
  </r>
  <r>
    <n v="3007"/>
    <s v="Bethlem"/>
    <s v="Consuite for 2015 CoreCon.  An adventure into insanity."/>
    <n v="600"/>
    <n v="1080"/>
    <x v="0"/>
    <s v="US"/>
    <s v="USD"/>
    <x v="2280"/>
    <x v="2291"/>
    <b v="0"/>
    <n v="20"/>
    <b v="1"/>
    <s v="theater/spaces"/>
    <n v="180"/>
    <n v="54"/>
    <x v="6"/>
    <x v="9"/>
    <x v="2291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x v="2281"/>
    <x v="2292"/>
    <b v="0"/>
    <n v="14"/>
    <b v="1"/>
    <s v="theater/plays"/>
    <n v="108"/>
    <n v="77"/>
    <x v="6"/>
    <x v="11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x v="2293"/>
    <b v="0"/>
    <n v="30"/>
    <b v="1"/>
    <s v="theater/plays"/>
    <n v="215"/>
    <n v="35.770000000000003"/>
    <x v="6"/>
    <x v="11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x v="2294"/>
    <b v="0"/>
    <n v="13"/>
    <b v="0"/>
    <s v="theater/spaces"/>
    <n v="4"/>
    <n v="82.46"/>
    <x v="6"/>
    <x v="9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x v="2295"/>
    <b v="0"/>
    <n v="50"/>
    <b v="1"/>
    <s v="games/tabletop games"/>
    <n v="223"/>
    <n v="21.38"/>
    <x v="3"/>
    <x v="5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x v="2296"/>
    <b v="0"/>
    <n v="20"/>
    <b v="1"/>
    <s v="theater/plays"/>
    <n v="107"/>
    <n v="53.34"/>
    <x v="6"/>
    <x v="11"/>
    <x v="2296"/>
    <x v="2285"/>
    <x v="1"/>
  </r>
  <r>
    <n v="2557"/>
    <s v="European Tour"/>
    <s v="Raising money for our concert tour of Switzerland and Germany in June/July 2014"/>
    <n v="900"/>
    <n v="1066"/>
    <x v="0"/>
    <s v="GB"/>
    <s v="GBP"/>
    <x v="2286"/>
    <x v="2297"/>
    <b v="0"/>
    <n v="36"/>
    <b v="1"/>
    <s v="music/classical music"/>
    <n v="118"/>
    <n v="29.61"/>
    <x v="7"/>
    <x v="25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x v="2298"/>
    <b v="0"/>
    <n v="32"/>
    <b v="1"/>
    <s v="theater/spaces"/>
    <n v="213"/>
    <n v="33.31"/>
    <x v="6"/>
    <x v="9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x v="2299"/>
    <b v="0"/>
    <n v="25"/>
    <b v="1"/>
    <s v="music/rock"/>
    <n v="133"/>
    <n v="42.61"/>
    <x v="7"/>
    <x v="15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x v="2300"/>
    <b v="1"/>
    <n v="19"/>
    <b v="0"/>
    <s v="theater/plays"/>
    <n v="21"/>
    <n v="56.05"/>
    <x v="6"/>
    <x v="11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x v="2301"/>
    <b v="0"/>
    <n v="26"/>
    <b v="1"/>
    <s v="theater/plays"/>
    <n v="106"/>
    <n v="40.92"/>
    <x v="6"/>
    <x v="11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x v="2302"/>
    <b v="0"/>
    <n v="42"/>
    <b v="1"/>
    <s v="theater/plays"/>
    <n v="106"/>
    <n v="25.31"/>
    <x v="6"/>
    <x v="11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x v="2303"/>
    <b v="0"/>
    <n v="18"/>
    <b v="0"/>
    <s v="music/world music"/>
    <n v="7"/>
    <n v="58.89"/>
    <x v="7"/>
    <x v="37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x v="2304"/>
    <b v="0"/>
    <n v="13"/>
    <b v="0"/>
    <s v="theater/plays"/>
    <n v="18"/>
    <n v="81.540000000000006"/>
    <x v="6"/>
    <x v="11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x v="2305"/>
    <b v="0"/>
    <n v="9"/>
    <b v="0"/>
    <s v="technology/makerspaces"/>
    <n v="50"/>
    <n v="117.56"/>
    <x v="0"/>
    <x v="24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x v="2306"/>
    <b v="0"/>
    <n v="20"/>
    <b v="1"/>
    <s v="music/indie rock"/>
    <n v="106"/>
    <n v="52.8"/>
    <x v="7"/>
    <x v="12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x v="2307"/>
    <b v="0"/>
    <n v="27"/>
    <b v="1"/>
    <s v="technology/wearables"/>
    <n v="132"/>
    <n v="39.07"/>
    <x v="0"/>
    <x v="1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x v="2308"/>
    <b v="0"/>
    <n v="18"/>
    <b v="1"/>
    <s v="theater/plays"/>
    <n v="211"/>
    <n v="58.61"/>
    <x v="6"/>
    <x v="11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309"/>
    <b v="0"/>
    <n v="14"/>
    <b v="1"/>
    <s v="music/rock"/>
    <n v="350"/>
    <n v="75.040000000000006"/>
    <x v="7"/>
    <x v="15"/>
    <x v="2309"/>
    <x v="2298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299"/>
    <x v="2310"/>
    <b v="0"/>
    <n v="2"/>
    <b v="0"/>
    <s v="music/faith"/>
    <n v="11"/>
    <n v="525"/>
    <x v="7"/>
    <x v="14"/>
    <x v="2310"/>
    <x v="2299"/>
    <x v="2"/>
  </r>
  <r>
    <n v="1638"/>
    <s v="Avenues EP 2013"/>
    <s v="Avenues will be going in to the studio to record a new EP with Matt Allison!"/>
    <n v="1000"/>
    <n v="1050"/>
    <x v="0"/>
    <s v="US"/>
    <s v="USD"/>
    <x v="2300"/>
    <x v="2311"/>
    <b v="0"/>
    <n v="27"/>
    <b v="1"/>
    <s v="music/rock"/>
    <n v="105"/>
    <n v="38.89"/>
    <x v="7"/>
    <x v="15"/>
    <x v="2311"/>
    <x v="23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x v="2312"/>
    <b v="0"/>
    <n v="25"/>
    <b v="1"/>
    <s v="music/rock"/>
    <n v="263"/>
    <n v="42"/>
    <x v="7"/>
    <x v="15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x v="2313"/>
    <b v="0"/>
    <n v="33"/>
    <b v="0"/>
    <s v="publishing/children's books"/>
    <n v="10"/>
    <n v="31.76"/>
    <x v="1"/>
    <x v="39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x v="2314"/>
    <b v="0"/>
    <n v="32"/>
    <b v="1"/>
    <s v="music/indie rock"/>
    <n v="105"/>
    <n v="32.72"/>
    <x v="7"/>
    <x v="12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x v="2315"/>
    <b v="0"/>
    <n v="23"/>
    <b v="1"/>
    <s v="theater/plays"/>
    <n v="105"/>
    <n v="45.48"/>
    <x v="6"/>
    <x v="11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x v="2316"/>
    <b v="0"/>
    <n v="23"/>
    <b v="1"/>
    <s v="theater/plays"/>
    <n v="139"/>
    <n v="45.35"/>
    <x v="6"/>
    <x v="11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x v="2317"/>
    <b v="1"/>
    <n v="36"/>
    <b v="1"/>
    <s v="film &amp; video/documentary"/>
    <n v="104"/>
    <n v="28.92"/>
    <x v="5"/>
    <x v="8"/>
    <x v="2317"/>
    <x v="2306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07"/>
    <x v="2318"/>
    <b v="0"/>
    <n v="17"/>
    <b v="0"/>
    <s v="theater/spaces"/>
    <n v="4"/>
    <n v="61.18"/>
    <x v="6"/>
    <x v="9"/>
    <x v="2318"/>
    <x v="2307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8"/>
    <x v="2319"/>
    <b v="0"/>
    <n v="3"/>
    <b v="0"/>
    <s v="music/jazz"/>
    <n v="12"/>
    <n v="346.67"/>
    <x v="7"/>
    <x v="33"/>
    <x v="2319"/>
    <x v="2308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9"/>
    <x v="2320"/>
    <b v="0"/>
    <n v="27"/>
    <b v="1"/>
    <s v="music/rock"/>
    <n v="104"/>
    <n v="38.520000000000003"/>
    <x v="7"/>
    <x v="15"/>
    <x v="2320"/>
    <x v="2309"/>
    <x v="6"/>
  </r>
  <r>
    <n v="811"/>
    <s v="Love Water Tour"/>
    <s v="We need your financial support to cover the tour costs!  (Sound, lights, travel, stage design)"/>
    <n v="1000"/>
    <n v="1040"/>
    <x v="0"/>
    <s v="US"/>
    <s v="USD"/>
    <x v="2310"/>
    <x v="2321"/>
    <b v="0"/>
    <n v="12"/>
    <b v="1"/>
    <s v="music/rock"/>
    <n v="104"/>
    <n v="86.67"/>
    <x v="7"/>
    <x v="15"/>
    <x v="2321"/>
    <x v="231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x v="2322"/>
    <b v="0"/>
    <n v="37"/>
    <b v="1"/>
    <s v="music/indie rock"/>
    <n v="130"/>
    <n v="28"/>
    <x v="7"/>
    <x v="12"/>
    <x v="2322"/>
    <x v="231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x v="2323"/>
    <b v="0"/>
    <n v="27"/>
    <b v="1"/>
    <s v="theater/plays"/>
    <n v="104"/>
    <n v="38.33"/>
    <x v="6"/>
    <x v="11"/>
    <x v="2323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2"/>
    <x v="2324"/>
    <b v="0"/>
    <n v="24"/>
    <b v="1"/>
    <s v="theater/plays"/>
    <n v="104"/>
    <n v="43.13"/>
    <x v="6"/>
    <x v="11"/>
    <x v="2324"/>
    <x v="231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3"/>
    <x v="2325"/>
    <b v="0"/>
    <n v="28"/>
    <b v="1"/>
    <s v="theater/plays"/>
    <n v="104"/>
    <n v="36.96"/>
    <x v="6"/>
    <x v="11"/>
    <x v="2325"/>
    <x v="231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4"/>
    <x v="2326"/>
    <b v="0"/>
    <n v="32"/>
    <b v="1"/>
    <s v="photography/photobooks"/>
    <n v="115"/>
    <n v="32.340000000000003"/>
    <x v="2"/>
    <x v="3"/>
    <x v="2326"/>
    <x v="231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x v="2327"/>
    <b v="0"/>
    <n v="36"/>
    <b v="1"/>
    <s v="music/indie rock"/>
    <n v="103"/>
    <n v="28.66"/>
    <x v="7"/>
    <x v="12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x v="2328"/>
    <b v="0"/>
    <n v="14"/>
    <b v="1"/>
    <s v="music/rock"/>
    <n v="103"/>
    <n v="73.569999999999993"/>
    <x v="7"/>
    <x v="15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x v="2329"/>
    <b v="0"/>
    <n v="16"/>
    <b v="1"/>
    <s v="theater/plays"/>
    <n v="129"/>
    <n v="64.38"/>
    <x v="6"/>
    <x v="11"/>
    <x v="2329"/>
    <x v="231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18"/>
    <x v="2330"/>
    <b v="0"/>
    <n v="3"/>
    <b v="0"/>
    <s v="technology/web"/>
    <n v="1"/>
    <n v="342"/>
    <x v="0"/>
    <x v="26"/>
    <x v="2330"/>
    <x v="2318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x v="2319"/>
    <x v="2331"/>
    <b v="0"/>
    <n v="9"/>
    <b v="0"/>
    <s v="games/video games"/>
    <n v="3"/>
    <n v="114"/>
    <x v="3"/>
    <x v="18"/>
    <x v="2331"/>
    <x v="23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20"/>
    <x v="2332"/>
    <b v="0"/>
    <n v="23"/>
    <b v="1"/>
    <s v="music/pop"/>
    <n v="103"/>
    <n v="44.61"/>
    <x v="7"/>
    <x v="22"/>
    <x v="2332"/>
    <x v="232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1"/>
    <x v="2333"/>
    <b v="0"/>
    <n v="5"/>
    <b v="0"/>
    <s v="theater/musical"/>
    <n v="1"/>
    <n v="205"/>
    <x v="6"/>
    <x v="19"/>
    <x v="2333"/>
    <x v="2321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2"/>
    <x v="2334"/>
    <b v="0"/>
    <n v="10"/>
    <b v="1"/>
    <s v="music/rock"/>
    <n v="103"/>
    <n v="102.5"/>
    <x v="7"/>
    <x v="15"/>
    <x v="2334"/>
    <x v="232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x v="2335"/>
    <b v="0"/>
    <n v="27"/>
    <b v="1"/>
    <s v="theater/plays"/>
    <n v="114"/>
    <n v="37.96"/>
    <x v="6"/>
    <x v="11"/>
    <x v="2335"/>
    <x v="174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x v="2336"/>
    <b v="0"/>
    <n v="21"/>
    <b v="1"/>
    <s v="music/electronic music"/>
    <n v="102"/>
    <n v="48.62"/>
    <x v="7"/>
    <x v="13"/>
    <x v="2336"/>
    <x v="2323"/>
    <x v="4"/>
  </r>
  <r>
    <n v="1590"/>
    <s v="An Italian Adventure"/>
    <s v="Discover Italy through photography."/>
    <n v="60000"/>
    <n v="1020"/>
    <x v="2"/>
    <s v="IT"/>
    <s v="EUR"/>
    <x v="2324"/>
    <x v="2337"/>
    <b v="0"/>
    <n v="2"/>
    <b v="0"/>
    <s v="photography/places"/>
    <n v="2"/>
    <n v="510"/>
    <x v="2"/>
    <x v="34"/>
    <x v="2337"/>
    <x v="23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5"/>
    <x v="2338"/>
    <b v="0"/>
    <n v="3"/>
    <b v="0"/>
    <s v="food/food trucks"/>
    <n v="6"/>
    <n v="340"/>
    <x v="4"/>
    <x v="29"/>
    <x v="2338"/>
    <x v="232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x v="2339"/>
    <b v="0"/>
    <n v="42"/>
    <b v="1"/>
    <s v="theater/plays"/>
    <n v="102"/>
    <n v="24.29"/>
    <x v="6"/>
    <x v="11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x v="2340"/>
    <b v="0"/>
    <n v="24"/>
    <b v="1"/>
    <s v="music/electronic music"/>
    <n v="102"/>
    <n v="42.33"/>
    <x v="7"/>
    <x v="13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x v="2341"/>
    <b v="0"/>
    <n v="26"/>
    <b v="1"/>
    <s v="music/rock"/>
    <n v="102"/>
    <n v="39.04"/>
    <x v="7"/>
    <x v="15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x v="2342"/>
    <b v="0"/>
    <n v="19"/>
    <b v="1"/>
    <s v="music/electronic music"/>
    <n v="102"/>
    <n v="53.42"/>
    <x v="7"/>
    <x v="13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x v="2343"/>
    <b v="0"/>
    <n v="6"/>
    <b v="1"/>
    <s v="photography/photobooks"/>
    <n v="101"/>
    <n v="168.5"/>
    <x v="2"/>
    <x v="3"/>
    <x v="2343"/>
    <x v="233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1"/>
    <x v="2344"/>
    <b v="0"/>
    <n v="16"/>
    <b v="0"/>
    <s v="theater/plays"/>
    <n v="67"/>
    <n v="63.13"/>
    <x v="6"/>
    <x v="11"/>
    <x v="2344"/>
    <x v="2331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2"/>
    <x v="2345"/>
    <b v="0"/>
    <n v="17"/>
    <b v="1"/>
    <s v="theater/plays"/>
    <n v="202"/>
    <n v="59.41"/>
    <x v="6"/>
    <x v="11"/>
    <x v="2345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x v="2333"/>
    <x v="2346"/>
    <b v="0"/>
    <n v="19"/>
    <b v="1"/>
    <s v="music/rock"/>
    <n v="101"/>
    <n v="52.95"/>
    <x v="7"/>
    <x v="15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x v="2347"/>
    <b v="0"/>
    <n v="27"/>
    <b v="1"/>
    <s v="theater/spaces"/>
    <n v="101"/>
    <n v="37.22"/>
    <x v="6"/>
    <x v="9"/>
    <x v="234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x v="2335"/>
    <x v="2348"/>
    <b v="0"/>
    <n v="17"/>
    <b v="1"/>
    <s v="theater/plays"/>
    <n v="101"/>
    <n v="59.12"/>
    <x v="6"/>
    <x v="11"/>
    <x v="2348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x v="2336"/>
    <x v="2349"/>
    <b v="0"/>
    <n v="24"/>
    <b v="0"/>
    <s v="games/mobile games"/>
    <n v="20"/>
    <n v="41.83"/>
    <x v="3"/>
    <x v="28"/>
    <x v="2349"/>
    <x v="2336"/>
    <x v="1"/>
  </r>
  <r>
    <n v="2993"/>
    <s v="TRUE WEST: Think, Dog! Productions"/>
    <s v="Help us build the Kitchen from Hell!"/>
    <n v="1000"/>
    <n v="1003"/>
    <x v="0"/>
    <s v="US"/>
    <s v="USD"/>
    <x v="2337"/>
    <x v="2350"/>
    <b v="0"/>
    <n v="22"/>
    <b v="1"/>
    <s v="theater/spaces"/>
    <n v="100"/>
    <n v="45.59"/>
    <x v="6"/>
    <x v="9"/>
    <x v="2350"/>
    <x v="233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8"/>
    <x v="2351"/>
    <b v="0"/>
    <n v="36"/>
    <b v="1"/>
    <s v="music/pop"/>
    <n v="1254"/>
    <n v="27.86"/>
    <x v="7"/>
    <x v="22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x v="2352"/>
    <b v="0"/>
    <n v="34"/>
    <b v="0"/>
    <s v="publishing/children's books"/>
    <n v="14"/>
    <n v="29.47"/>
    <x v="1"/>
    <x v="39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x v="2353"/>
    <b v="0"/>
    <n v="28"/>
    <b v="1"/>
    <s v="music/rock"/>
    <n v="100"/>
    <n v="35.770000000000003"/>
    <x v="7"/>
    <x v="15"/>
    <x v="2353"/>
    <x v="865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0"/>
    <x v="2354"/>
    <b v="0"/>
    <n v="25"/>
    <b v="1"/>
    <s v="music/rock"/>
    <n v="100"/>
    <n v="40.04"/>
    <x v="7"/>
    <x v="15"/>
    <x v="2354"/>
    <x v="234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1"/>
    <x v="2355"/>
    <b v="0"/>
    <n v="25"/>
    <b v="1"/>
    <s v="music/indie rock"/>
    <n v="100"/>
    <n v="40.04"/>
    <x v="7"/>
    <x v="12"/>
    <x v="2355"/>
    <x v="2341"/>
    <x v="6"/>
  </r>
  <r>
    <n v="1611"/>
    <s v="Skelton-Luns CD/7&quot;             No Big Deal."/>
    <s v="Skelton-Luns CD/7&quot; No Big Deal."/>
    <n v="800"/>
    <n v="1001"/>
    <x v="0"/>
    <s v="US"/>
    <s v="USD"/>
    <x v="2342"/>
    <x v="2356"/>
    <b v="0"/>
    <n v="27"/>
    <b v="1"/>
    <s v="music/rock"/>
    <n v="125"/>
    <n v="37.07"/>
    <x v="7"/>
    <x v="15"/>
    <x v="2356"/>
    <x v="23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3"/>
    <x v="2357"/>
    <b v="0"/>
    <n v="11"/>
    <b v="1"/>
    <s v="technology/makerspaces"/>
    <n v="125"/>
    <n v="91"/>
    <x v="0"/>
    <x v="24"/>
    <x v="2357"/>
    <x v="234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4"/>
    <x v="2358"/>
    <b v="0"/>
    <n v="19"/>
    <b v="1"/>
    <s v="music/rock"/>
    <n v="133"/>
    <n v="52.68"/>
    <x v="7"/>
    <x v="15"/>
    <x v="2358"/>
    <x v="234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x v="2359"/>
    <b v="0"/>
    <n v="21"/>
    <b v="1"/>
    <s v="theater/plays"/>
    <n v="100"/>
    <n v="47.67"/>
    <x v="6"/>
    <x v="11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x v="2360"/>
    <b v="0"/>
    <n v="20"/>
    <b v="1"/>
    <s v="theater/plays"/>
    <n v="100"/>
    <n v="50"/>
    <x v="6"/>
    <x v="11"/>
    <x v="2360"/>
    <x v="2346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47"/>
    <x v="2361"/>
    <b v="0"/>
    <n v="28"/>
    <b v="0"/>
    <s v="food/restaurants"/>
    <n v="1"/>
    <n v="35.71"/>
    <x v="4"/>
    <x v="40"/>
    <x v="2361"/>
    <x v="234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48"/>
    <x v="2362"/>
    <b v="0"/>
    <n v="7"/>
    <b v="0"/>
    <s v="theater/plays"/>
    <n v="10"/>
    <n v="142.86000000000001"/>
    <x v="6"/>
    <x v="11"/>
    <x v="2362"/>
    <x v="23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9"/>
    <x v="2363"/>
    <b v="0"/>
    <n v="14"/>
    <b v="1"/>
    <s v="film &amp; video/documentary"/>
    <n v="100"/>
    <n v="71.430000000000007"/>
    <x v="5"/>
    <x v="8"/>
    <x v="2363"/>
    <x v="234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50"/>
    <x v="2364"/>
    <b v="0"/>
    <n v="19"/>
    <b v="1"/>
    <s v="music/rock"/>
    <n v="100"/>
    <n v="52.63"/>
    <x v="7"/>
    <x v="15"/>
    <x v="2364"/>
    <x v="235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51"/>
    <x v="2365"/>
    <b v="0"/>
    <n v="13"/>
    <b v="1"/>
    <s v="music/rock"/>
    <n v="100"/>
    <n v="76.92"/>
    <x v="7"/>
    <x v="15"/>
    <x v="2365"/>
    <x v="235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2"/>
    <x v="2366"/>
    <b v="0"/>
    <n v="35"/>
    <b v="1"/>
    <s v="theater/plays"/>
    <n v="100"/>
    <n v="28.57"/>
    <x v="6"/>
    <x v="11"/>
    <x v="2366"/>
    <x v="2352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3"/>
    <x v="2367"/>
    <b v="0"/>
    <n v="24"/>
    <b v="1"/>
    <s v="theater/musical"/>
    <n v="100"/>
    <n v="41.67"/>
    <x v="6"/>
    <x v="19"/>
    <x v="2367"/>
    <x v="2353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4"/>
    <x v="2368"/>
    <b v="0"/>
    <n v="28"/>
    <b v="1"/>
    <s v="theater/spaces"/>
    <n v="100"/>
    <n v="35.71"/>
    <x v="6"/>
    <x v="9"/>
    <x v="2368"/>
    <x v="235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5"/>
    <x v="2369"/>
    <b v="1"/>
    <n v="24"/>
    <b v="1"/>
    <s v="theater/plays"/>
    <n v="100"/>
    <n v="41.67"/>
    <x v="6"/>
    <x v="11"/>
    <x v="2369"/>
    <x v="235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6"/>
    <x v="2370"/>
    <b v="0"/>
    <n v="8"/>
    <b v="1"/>
    <s v="theater/plays"/>
    <n v="100"/>
    <n v="125"/>
    <x v="6"/>
    <x v="11"/>
    <x v="2370"/>
    <x v="2356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7"/>
    <x v="2371"/>
    <b v="0"/>
    <n v="17"/>
    <b v="1"/>
    <s v="theater/plays"/>
    <n v="100"/>
    <n v="58.82"/>
    <x v="6"/>
    <x v="11"/>
    <x v="2371"/>
    <x v="2357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8"/>
    <x v="2372"/>
    <b v="0"/>
    <n v="24"/>
    <b v="1"/>
    <s v="theater/plays"/>
    <n v="100"/>
    <n v="41.67"/>
    <x v="6"/>
    <x v="11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x v="2373"/>
    <b v="1"/>
    <n v="18"/>
    <b v="0"/>
    <s v="photography/photobooks"/>
    <n v="11"/>
    <n v="55.39"/>
    <x v="2"/>
    <x v="3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x v="2374"/>
    <b v="1"/>
    <n v="15"/>
    <b v="0"/>
    <s v="photography/photobooks"/>
    <n v="2"/>
    <n v="66.33"/>
    <x v="2"/>
    <x v="3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x v="2375"/>
    <b v="0"/>
    <n v="15"/>
    <b v="0"/>
    <s v="technology/wearables"/>
    <n v="3"/>
    <n v="66.069999999999993"/>
    <x v="0"/>
    <x v="1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x v="2376"/>
    <b v="0"/>
    <n v="25"/>
    <b v="1"/>
    <s v="technology/space exploration"/>
    <n v="106"/>
    <n v="39.44"/>
    <x v="0"/>
    <x v="4"/>
    <x v="2376"/>
    <x v="236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x v="2377"/>
    <b v="0"/>
    <n v="17"/>
    <b v="0"/>
    <s v="theater/musical"/>
    <n v="13"/>
    <n v="57.65"/>
    <x v="6"/>
    <x v="19"/>
    <x v="2377"/>
    <x v="187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x v="2378"/>
    <b v="0"/>
    <n v="13"/>
    <b v="1"/>
    <s v="music/rock"/>
    <n v="109"/>
    <n v="75.38"/>
    <x v="7"/>
    <x v="15"/>
    <x v="2378"/>
    <x v="2363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x v="2379"/>
    <b v="0"/>
    <n v="16"/>
    <b v="0"/>
    <s v="food/food trucks"/>
    <n v="2"/>
    <n v="61.19"/>
    <x v="4"/>
    <x v="29"/>
    <x v="2379"/>
    <x v="2364"/>
    <x v="2"/>
  </r>
  <r>
    <n v="705"/>
    <s v="SomnoScope"/>
    <s v="The closest thing ever to the Holy Grail of wearables technology"/>
    <n v="100000"/>
    <n v="977"/>
    <x v="2"/>
    <s v="NL"/>
    <s v="EUR"/>
    <x v="2365"/>
    <x v="2380"/>
    <b v="0"/>
    <n v="5"/>
    <b v="0"/>
    <s v="technology/wearables"/>
    <n v="1"/>
    <n v="195.4"/>
    <x v="0"/>
    <x v="1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x v="2381"/>
    <b v="0"/>
    <n v="16"/>
    <b v="1"/>
    <s v="theater/plays"/>
    <n v="129"/>
    <n v="60.69"/>
    <x v="6"/>
    <x v="11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x v="2382"/>
    <b v="0"/>
    <n v="45"/>
    <b v="1"/>
    <s v="technology/space exploration"/>
    <n v="647"/>
    <n v="21.56"/>
    <x v="0"/>
    <x v="4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x v="2383"/>
    <b v="0"/>
    <n v="34"/>
    <b v="1"/>
    <s v="theater/plays"/>
    <n v="138"/>
    <n v="28.41"/>
    <x v="6"/>
    <x v="11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x v="2384"/>
    <b v="0"/>
    <n v="8"/>
    <b v="0"/>
    <s v="theater/plays"/>
    <n v="38"/>
    <n v="119.13"/>
    <x v="6"/>
    <x v="11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x v="2385"/>
    <b v="0"/>
    <n v="19"/>
    <b v="1"/>
    <s v="theater/plays"/>
    <n v="190"/>
    <n v="50"/>
    <x v="6"/>
    <x v="11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x v="2386"/>
    <b v="0"/>
    <n v="12"/>
    <b v="0"/>
    <s v="food/restaurants"/>
    <n v="19"/>
    <n v="77.5"/>
    <x v="4"/>
    <x v="40"/>
    <x v="2386"/>
    <x v="2371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2"/>
    <x v="2387"/>
    <b v="0"/>
    <n v="14"/>
    <b v="0"/>
    <s v="theater/musical"/>
    <n v="31"/>
    <n v="66.14"/>
    <x v="6"/>
    <x v="19"/>
    <x v="2387"/>
    <x v="2372"/>
    <x v="2"/>
  </r>
  <r>
    <n v="2628"/>
    <s v="Pie In Space!"/>
    <s v="A high school freshman is sending pie into space and you can be a part of it.  GO SCIENCE!!!"/>
    <n v="839"/>
    <n v="926"/>
    <x v="0"/>
    <s v="US"/>
    <s v="USD"/>
    <x v="2373"/>
    <x v="2388"/>
    <b v="0"/>
    <n v="21"/>
    <b v="1"/>
    <s v="technology/space exploration"/>
    <n v="110"/>
    <n v="44.1"/>
    <x v="0"/>
    <x v="4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x v="2389"/>
    <b v="0"/>
    <n v="21"/>
    <b v="1"/>
    <s v="theater/plays"/>
    <n v="116"/>
    <n v="44"/>
    <x v="6"/>
    <x v="11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x v="2390"/>
    <b v="0"/>
    <n v="27"/>
    <b v="1"/>
    <s v="music/rock"/>
    <n v="108"/>
    <n v="34.07"/>
    <x v="7"/>
    <x v="15"/>
    <x v="2390"/>
    <x v="2375"/>
    <x v="3"/>
  </r>
  <r>
    <n v="3395"/>
    <s v="MIRAMAR"/>
    <s v="Miramar is a a darkly funny play exploring what it is we call â€˜homeâ€™."/>
    <n v="500"/>
    <n v="920"/>
    <x v="0"/>
    <s v="GB"/>
    <s v="GBP"/>
    <x v="2376"/>
    <x v="2391"/>
    <b v="0"/>
    <n v="38"/>
    <b v="1"/>
    <s v="theater/plays"/>
    <n v="184"/>
    <n v="24.21"/>
    <x v="6"/>
    <x v="11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x v="2392"/>
    <b v="0"/>
    <n v="17"/>
    <b v="1"/>
    <s v="music/rock"/>
    <n v="122"/>
    <n v="53.88"/>
    <x v="7"/>
    <x v="15"/>
    <x v="2392"/>
    <x v="2377"/>
    <x v="5"/>
  </r>
  <r>
    <n v="1152"/>
    <s v="Peruvian King Food Truck"/>
    <s v="Peruvian food truck with an LA twist."/>
    <n v="16000"/>
    <n v="911"/>
    <x v="2"/>
    <s v="US"/>
    <s v="USD"/>
    <x v="2378"/>
    <x v="2393"/>
    <b v="0"/>
    <n v="15"/>
    <b v="0"/>
    <s v="food/food trucks"/>
    <n v="6"/>
    <n v="60.73"/>
    <x v="4"/>
    <x v="29"/>
    <x v="2393"/>
    <x v="2378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9"/>
    <x v="2394"/>
    <b v="0"/>
    <n v="33"/>
    <b v="1"/>
    <s v="music/rock"/>
    <n v="152"/>
    <n v="27.61"/>
    <x v="7"/>
    <x v="15"/>
    <x v="2394"/>
    <x v="2379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x v="2395"/>
    <b v="0"/>
    <n v="17"/>
    <b v="0"/>
    <s v="theater/spaces"/>
    <n v="23"/>
    <n v="53.53"/>
    <x v="6"/>
    <x v="9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x v="2396"/>
    <b v="0"/>
    <n v="12"/>
    <b v="0"/>
    <s v="technology/wearables"/>
    <n v="34"/>
    <n v="75.75"/>
    <x v="0"/>
    <x v="1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x v="2397"/>
    <b v="0"/>
    <n v="27"/>
    <b v="0"/>
    <s v="theater/plays"/>
    <n v="36"/>
    <n v="33.67"/>
    <x v="6"/>
    <x v="11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x v="2398"/>
    <b v="1"/>
    <n v="29"/>
    <b v="0"/>
    <s v="photography/photobooks"/>
    <n v="48"/>
    <n v="31.21"/>
    <x v="2"/>
    <x v="3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x v="2399"/>
    <b v="0"/>
    <n v="15"/>
    <b v="1"/>
    <s v="theater/plays"/>
    <n v="101"/>
    <n v="60.33"/>
    <x v="6"/>
    <x v="11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x v="2400"/>
    <b v="0"/>
    <n v="29"/>
    <b v="0"/>
    <s v="technology/wearables"/>
    <n v="8"/>
    <n v="31.17"/>
    <x v="0"/>
    <x v="1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x v="2401"/>
    <b v="0"/>
    <n v="29"/>
    <b v="1"/>
    <s v="music/rock"/>
    <n v="181"/>
    <n v="31.14"/>
    <x v="7"/>
    <x v="15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x v="2402"/>
    <b v="0"/>
    <n v="18"/>
    <b v="1"/>
    <s v="film &amp; video/shorts"/>
    <n v="100"/>
    <n v="50"/>
    <x v="5"/>
    <x v="27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x v="2403"/>
    <b v="0"/>
    <n v="14"/>
    <b v="1"/>
    <s v="theater/plays"/>
    <n v="113"/>
    <n v="64.290000000000006"/>
    <x v="6"/>
    <x v="11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x v="2404"/>
    <b v="0"/>
    <n v="25"/>
    <b v="1"/>
    <s v="games/tabletop games"/>
    <n v="120"/>
    <n v="35.92"/>
    <x v="3"/>
    <x v="5"/>
    <x v="2404"/>
    <x v="238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8"/>
    <x v="2405"/>
    <b v="1"/>
    <n v="25"/>
    <b v="0"/>
    <s v="photography/photobooks"/>
    <n v="21"/>
    <n v="35.799999999999997"/>
    <x v="2"/>
    <x v="3"/>
    <x v="2405"/>
    <x v="2388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9"/>
    <x v="2406"/>
    <b v="0"/>
    <n v="19"/>
    <b v="0"/>
    <s v="publishing/fiction"/>
    <n v="31"/>
    <n v="47.11"/>
    <x v="1"/>
    <x v="35"/>
    <x v="2406"/>
    <x v="2389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x v="2407"/>
    <b v="0"/>
    <n v="26"/>
    <b v="0"/>
    <s v="technology/wearables"/>
    <n v="15"/>
    <n v="34.270000000000003"/>
    <x v="0"/>
    <x v="1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x v="2408"/>
    <b v="0"/>
    <n v="25"/>
    <b v="1"/>
    <s v="music/classical music"/>
    <n v="111"/>
    <n v="35.6"/>
    <x v="7"/>
    <x v="25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x v="2409"/>
    <b v="0"/>
    <n v="30"/>
    <b v="1"/>
    <s v="theater/plays"/>
    <n v="119"/>
    <n v="29.67"/>
    <x v="6"/>
    <x v="11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x v="2410"/>
    <b v="0"/>
    <n v="19"/>
    <b v="0"/>
    <s v="food/food trucks"/>
    <n v="6"/>
    <n v="46.63"/>
    <x v="4"/>
    <x v="29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x v="2411"/>
    <b v="1"/>
    <n v="25"/>
    <b v="1"/>
    <s v="publishing/radio &amp; podcasts"/>
    <n v="148"/>
    <n v="35.44"/>
    <x v="1"/>
    <x v="2"/>
    <x v="2411"/>
    <x v="239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5"/>
    <x v="2412"/>
    <b v="0"/>
    <n v="11"/>
    <b v="0"/>
    <s v="technology/space exploration"/>
    <n v="1"/>
    <n v="80.45"/>
    <x v="0"/>
    <x v="4"/>
    <x v="2412"/>
    <x v="2395"/>
    <x v="2"/>
  </r>
  <r>
    <n v="1762"/>
    <s v="&quot;The Naked Pixel&quot; Ali Pakele"/>
    <s v="Project rewards $25 gets you 190+ digital images"/>
    <n v="100"/>
    <n v="885"/>
    <x v="0"/>
    <s v="US"/>
    <s v="USD"/>
    <x v="2396"/>
    <x v="2413"/>
    <b v="0"/>
    <n v="25"/>
    <b v="1"/>
    <s v="photography/photobooks"/>
    <n v="885"/>
    <n v="35.4"/>
    <x v="2"/>
    <x v="3"/>
    <x v="2413"/>
    <x v="239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7"/>
    <x v="2414"/>
    <b v="0"/>
    <n v="16"/>
    <b v="0"/>
    <s v="theater/musical"/>
    <n v="4"/>
    <n v="55.06"/>
    <x v="6"/>
    <x v="19"/>
    <x v="2414"/>
    <x v="239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8"/>
    <x v="2415"/>
    <b v="0"/>
    <n v="17"/>
    <b v="0"/>
    <s v="technology/wearables"/>
    <n v="11"/>
    <n v="51.82"/>
    <x v="0"/>
    <x v="1"/>
    <x v="2415"/>
    <x v="2398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x v="2416"/>
    <b v="0"/>
    <n v="21"/>
    <b v="0"/>
    <s v="theater/plays"/>
    <n v="18"/>
    <n v="41.95"/>
    <x v="6"/>
    <x v="11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x v="2417"/>
    <b v="0"/>
    <n v="51"/>
    <b v="1"/>
    <s v="theater/plays"/>
    <n v="119"/>
    <n v="17.25"/>
    <x v="6"/>
    <x v="11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x v="2418"/>
    <b v="0"/>
    <n v="29"/>
    <b v="0"/>
    <s v="technology/wearables"/>
    <n v="1"/>
    <n v="30.31"/>
    <x v="0"/>
    <x v="1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x v="2419"/>
    <b v="0"/>
    <n v="9"/>
    <b v="0"/>
    <s v="technology/wearables"/>
    <n v="15"/>
    <n v="97.33"/>
    <x v="0"/>
    <x v="1"/>
    <x v="2419"/>
    <x v="240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3"/>
    <x v="2420"/>
    <b v="0"/>
    <n v="19"/>
    <b v="1"/>
    <s v="theater/plays"/>
    <n v="109"/>
    <n v="46.05"/>
    <x v="6"/>
    <x v="11"/>
    <x v="2420"/>
    <x v="2403"/>
    <x v="1"/>
  </r>
  <r>
    <n v="1386"/>
    <s v="MALTESE CROSS: The First Album"/>
    <s v="We are a classic hard rock/heavy metal band just trying to keep rock alive!"/>
    <n v="400"/>
    <n v="875"/>
    <x v="0"/>
    <s v="US"/>
    <s v="USD"/>
    <x v="2404"/>
    <x v="2421"/>
    <b v="0"/>
    <n v="14"/>
    <b v="1"/>
    <s v="music/rock"/>
    <n v="219"/>
    <n v="62.5"/>
    <x v="7"/>
    <x v="15"/>
    <x v="2421"/>
    <x v="2404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x v="2422"/>
    <b v="1"/>
    <n v="34"/>
    <b v="0"/>
    <s v="theater/plays"/>
    <n v="9"/>
    <n v="25.65"/>
    <x v="6"/>
    <x v="11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x v="2423"/>
    <b v="0"/>
    <n v="20"/>
    <b v="1"/>
    <s v="theater/plays"/>
    <n v="289"/>
    <n v="43.35"/>
    <x v="6"/>
    <x v="11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x v="2424"/>
    <b v="0"/>
    <n v="23"/>
    <b v="0"/>
    <s v="photography/photobooks"/>
    <n v="13"/>
    <n v="37.61"/>
    <x v="2"/>
    <x v="3"/>
    <x v="2424"/>
    <x v="2407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8"/>
    <x v="2425"/>
    <b v="0"/>
    <n v="17"/>
    <b v="0"/>
    <s v="technology/wearables"/>
    <n v="2"/>
    <n v="50.65"/>
    <x v="0"/>
    <x v="1"/>
    <x v="2425"/>
    <x v="240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9"/>
    <x v="2426"/>
    <b v="0"/>
    <n v="14"/>
    <b v="0"/>
    <s v="film &amp; video/animation"/>
    <n v="3"/>
    <n v="61.5"/>
    <x v="5"/>
    <x v="23"/>
    <x v="2426"/>
    <x v="2409"/>
    <x v="2"/>
  </r>
  <r>
    <n v="2215"/>
    <s v="&quot;Something to See, Not to Say&quot; - Anemometer's First EP Album"/>
    <s v="Ambient Electro Grind-fest!"/>
    <n v="550"/>
    <n v="860"/>
    <x v="0"/>
    <s v="US"/>
    <s v="USD"/>
    <x v="2410"/>
    <x v="2427"/>
    <b v="0"/>
    <n v="33"/>
    <b v="1"/>
    <s v="music/electronic music"/>
    <n v="156"/>
    <n v="26.06"/>
    <x v="7"/>
    <x v="13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x v="2428"/>
    <b v="1"/>
    <n v="19"/>
    <b v="0"/>
    <s v="photography/photobooks"/>
    <n v="16"/>
    <n v="45.16"/>
    <x v="2"/>
    <x v="3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x v="2429"/>
    <b v="0"/>
    <n v="7"/>
    <b v="0"/>
    <s v="music/faith"/>
    <n v="68"/>
    <n v="122.14"/>
    <x v="7"/>
    <x v="14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x v="2430"/>
    <b v="0"/>
    <n v="27"/>
    <b v="0"/>
    <s v="games/video games"/>
    <n v="1"/>
    <n v="31.56"/>
    <x v="3"/>
    <x v="18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x v="2431"/>
    <b v="1"/>
    <n v="24"/>
    <b v="0"/>
    <s v="theater/plays"/>
    <n v="34"/>
    <n v="35.5"/>
    <x v="6"/>
    <x v="11"/>
    <x v="2431"/>
    <x v="2414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5"/>
    <x v="2432"/>
    <b v="0"/>
    <n v="15"/>
    <b v="0"/>
    <s v="music/faith"/>
    <n v="21"/>
    <n v="56.67"/>
    <x v="7"/>
    <x v="14"/>
    <x v="2432"/>
    <x v="2415"/>
    <x v="4"/>
  </r>
  <r>
    <n v="598"/>
    <s v="Goals not creeds"/>
    <s v="This is a project to create a crowd-funding site for Urantia Book readers worldwide."/>
    <n v="2500"/>
    <n v="850"/>
    <x v="2"/>
    <s v="US"/>
    <s v="USD"/>
    <x v="2416"/>
    <x v="2433"/>
    <b v="0"/>
    <n v="7"/>
    <b v="0"/>
    <s v="technology/web"/>
    <n v="34"/>
    <n v="121.43"/>
    <x v="0"/>
    <x v="26"/>
    <x v="2433"/>
    <x v="24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7"/>
    <x v="2434"/>
    <b v="0"/>
    <n v="21"/>
    <b v="0"/>
    <s v="games/video games"/>
    <n v="39"/>
    <n v="40.479999999999997"/>
    <x v="3"/>
    <x v="18"/>
    <x v="2434"/>
    <x v="2417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8"/>
    <x v="2435"/>
    <b v="0"/>
    <n v="21"/>
    <b v="1"/>
    <s v="theater/plays"/>
    <n v="100"/>
    <n v="40.479999999999997"/>
    <x v="6"/>
    <x v="11"/>
    <x v="2435"/>
    <x v="2418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9"/>
    <x v="2436"/>
    <b v="0"/>
    <n v="25"/>
    <b v="1"/>
    <s v="music/indie rock"/>
    <n v="113"/>
    <n v="34"/>
    <x v="7"/>
    <x v="12"/>
    <x v="2436"/>
    <x v="2419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x v="2437"/>
    <b v="1"/>
    <n v="12"/>
    <b v="0"/>
    <s v="theater/plays"/>
    <n v="2"/>
    <n v="70.17"/>
    <x v="6"/>
    <x v="11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x v="2438"/>
    <b v="0"/>
    <n v="47"/>
    <b v="1"/>
    <s v="theater/plays"/>
    <n v="105"/>
    <n v="17.829999999999998"/>
    <x v="6"/>
    <x v="11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x v="2439"/>
    <b v="0"/>
    <n v="7"/>
    <b v="0"/>
    <s v="technology/wearables"/>
    <n v="6"/>
    <n v="119.57"/>
    <x v="0"/>
    <x v="1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x v="2440"/>
    <b v="0"/>
    <n v="22"/>
    <b v="0"/>
    <s v="publishing/children's books"/>
    <n v="5"/>
    <n v="37.950000000000003"/>
    <x v="1"/>
    <x v="39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x v="2441"/>
    <b v="0"/>
    <n v="26"/>
    <b v="1"/>
    <s v="technology/space exploration"/>
    <n v="166"/>
    <n v="31.96"/>
    <x v="0"/>
    <x v="4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x v="2442"/>
    <b v="1"/>
    <n v="35"/>
    <b v="0"/>
    <s v="theater/spaces"/>
    <n v="24"/>
    <n v="23.63"/>
    <x v="6"/>
    <x v="9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x v="2443"/>
    <b v="0"/>
    <n v="19"/>
    <b v="1"/>
    <s v="theater/plays"/>
    <n v="330"/>
    <n v="43.42"/>
    <x v="6"/>
    <x v="11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x v="2444"/>
    <b v="0"/>
    <n v="22"/>
    <b v="1"/>
    <s v="publishing/nonfiction"/>
    <n v="118"/>
    <n v="37.450000000000003"/>
    <x v="1"/>
    <x v="17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x v="2445"/>
    <b v="0"/>
    <n v="49"/>
    <b v="0"/>
    <s v="film &amp; video/animation"/>
    <n v="8"/>
    <n v="16.760000000000002"/>
    <x v="5"/>
    <x v="23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x v="2446"/>
    <b v="0"/>
    <n v="12"/>
    <b v="0"/>
    <s v="theater/musical"/>
    <n v="16"/>
    <n v="68.42"/>
    <x v="6"/>
    <x v="19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x v="2447"/>
    <b v="0"/>
    <n v="27"/>
    <b v="1"/>
    <s v="music/indie rock"/>
    <n v="137"/>
    <n v="30.37"/>
    <x v="7"/>
    <x v="12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x v="2448"/>
    <b v="0"/>
    <n v="14"/>
    <b v="1"/>
    <s v="music/rock"/>
    <n v="102"/>
    <n v="58.21"/>
    <x v="7"/>
    <x v="15"/>
    <x v="2448"/>
    <x v="243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2"/>
    <x v="2449"/>
    <b v="0"/>
    <n v="16"/>
    <b v="0"/>
    <s v="theater/plays"/>
    <n v="33"/>
    <n v="50.88"/>
    <x v="6"/>
    <x v="11"/>
    <x v="2449"/>
    <x v="243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3"/>
    <x v="2450"/>
    <b v="0"/>
    <n v="15"/>
    <b v="1"/>
    <s v="publishing/nonfiction"/>
    <n v="148"/>
    <n v="54.27"/>
    <x v="1"/>
    <x v="17"/>
    <x v="2450"/>
    <x v="2433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x v="2451"/>
    <b v="0"/>
    <n v="30"/>
    <b v="1"/>
    <s v="games/tabletop games"/>
    <n v="163"/>
    <n v="27.1"/>
    <x v="3"/>
    <x v="5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x v="2452"/>
    <b v="0"/>
    <n v="33"/>
    <b v="1"/>
    <s v="music/rock"/>
    <n v="116"/>
    <n v="24.58"/>
    <x v="7"/>
    <x v="15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x v="2453"/>
    <b v="0"/>
    <n v="7"/>
    <b v="1"/>
    <s v="music/rock"/>
    <n v="101"/>
    <n v="115.71"/>
    <x v="7"/>
    <x v="15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x v="2454"/>
    <b v="0"/>
    <n v="33"/>
    <b v="1"/>
    <s v="theater/plays"/>
    <n v="101"/>
    <n v="24.55"/>
    <x v="6"/>
    <x v="11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x v="2455"/>
    <b v="0"/>
    <n v="22"/>
    <b v="0"/>
    <s v="publishing/translations"/>
    <n v="27"/>
    <n v="36.68"/>
    <x v="1"/>
    <x v="31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x v="2456"/>
    <b v="1"/>
    <n v="23"/>
    <b v="1"/>
    <s v="technology/hardware"/>
    <n v="101"/>
    <n v="35"/>
    <x v="0"/>
    <x v="0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x v="2457"/>
    <b v="0"/>
    <n v="10"/>
    <b v="0"/>
    <s v="publishing/translations"/>
    <n v="7"/>
    <n v="80.5"/>
    <x v="1"/>
    <x v="31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x v="2458"/>
    <b v="0"/>
    <n v="8"/>
    <b v="0"/>
    <s v="theater/plays"/>
    <n v="20"/>
    <n v="100.63"/>
    <x v="6"/>
    <x v="11"/>
    <x v="2458"/>
    <x v="244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2"/>
    <x v="2459"/>
    <b v="0"/>
    <n v="19"/>
    <b v="0"/>
    <s v="publishing/children's books"/>
    <n v="27"/>
    <n v="42.16"/>
    <x v="1"/>
    <x v="39"/>
    <x v="2459"/>
    <x v="244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3"/>
    <x v="2460"/>
    <b v="0"/>
    <n v="15"/>
    <b v="1"/>
    <s v="food/small batch"/>
    <n v="134"/>
    <n v="53.4"/>
    <x v="4"/>
    <x v="7"/>
    <x v="2460"/>
    <x v="244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4"/>
    <x v="2461"/>
    <b v="0"/>
    <n v="4"/>
    <b v="0"/>
    <s v="food/food trucks"/>
    <n v="1"/>
    <n v="200"/>
    <x v="4"/>
    <x v="29"/>
    <x v="2461"/>
    <x v="2444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x v="2445"/>
    <x v="2462"/>
    <b v="0"/>
    <n v="1"/>
    <b v="0"/>
    <s v="theater/plays"/>
    <n v="3"/>
    <n v="800"/>
    <x v="6"/>
    <x v="11"/>
    <x v="2462"/>
    <x v="2445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6"/>
    <x v="2463"/>
    <b v="0"/>
    <n v="5"/>
    <b v="0"/>
    <s v="film &amp; video/drama"/>
    <n v="16"/>
    <n v="160"/>
    <x v="5"/>
    <x v="10"/>
    <x v="2463"/>
    <x v="244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7"/>
    <x v="2464"/>
    <b v="0"/>
    <n v="9"/>
    <b v="0"/>
    <s v="publishing/translations"/>
    <n v="18"/>
    <n v="88.89"/>
    <x v="1"/>
    <x v="31"/>
    <x v="2464"/>
    <x v="244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x v="2465"/>
    <b v="0"/>
    <n v="27"/>
    <b v="1"/>
    <s v="theater/plays"/>
    <n v="100"/>
    <n v="29.63"/>
    <x v="6"/>
    <x v="11"/>
    <x v="2465"/>
    <x v="2448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9"/>
    <x v="2466"/>
    <b v="0"/>
    <n v="14"/>
    <b v="1"/>
    <s v="film &amp; video/television"/>
    <n v="133"/>
    <n v="57.14"/>
    <x v="5"/>
    <x v="16"/>
    <x v="2466"/>
    <x v="244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x v="2467"/>
    <b v="0"/>
    <n v="30"/>
    <b v="1"/>
    <s v="music/indie rock"/>
    <n v="266"/>
    <n v="26.57"/>
    <x v="7"/>
    <x v="12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x v="2468"/>
    <b v="0"/>
    <n v="9"/>
    <b v="0"/>
    <s v="theater/spaces"/>
    <n v="16"/>
    <n v="88.44"/>
    <x v="6"/>
    <x v="9"/>
    <x v="2468"/>
    <x v="245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2"/>
    <x v="2469"/>
    <b v="0"/>
    <n v="14"/>
    <b v="0"/>
    <s v="theater/spaces"/>
    <n v="4"/>
    <n v="56.79"/>
    <x v="6"/>
    <x v="9"/>
    <x v="2469"/>
    <x v="2452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3"/>
    <x v="2470"/>
    <b v="0"/>
    <n v="9"/>
    <b v="0"/>
    <s v="theater/plays"/>
    <n v="53"/>
    <n v="88.33"/>
    <x v="6"/>
    <x v="11"/>
    <x v="2470"/>
    <x v="245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4"/>
    <x v="2471"/>
    <b v="0"/>
    <n v="9"/>
    <b v="1"/>
    <s v="theater/musical"/>
    <n v="106"/>
    <n v="88.33"/>
    <x v="6"/>
    <x v="19"/>
    <x v="2471"/>
    <x v="245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x v="2472"/>
    <b v="0"/>
    <n v="10"/>
    <b v="1"/>
    <s v="theater/plays"/>
    <n v="158"/>
    <n v="79.099999999999994"/>
    <x v="6"/>
    <x v="11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x v="2473"/>
    <b v="0"/>
    <n v="7"/>
    <b v="0"/>
    <s v="technology/web"/>
    <n v="1"/>
    <n v="112.57"/>
    <x v="0"/>
    <x v="26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x v="2474"/>
    <b v="0"/>
    <n v="34"/>
    <b v="1"/>
    <s v="music/classical music"/>
    <n v="106"/>
    <n v="23.12"/>
    <x v="7"/>
    <x v="25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x v="2475"/>
    <b v="0"/>
    <n v="27"/>
    <b v="1"/>
    <s v="theater/plays"/>
    <n v="142"/>
    <n v="29"/>
    <x v="6"/>
    <x v="11"/>
    <x v="2475"/>
    <x v="2458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59"/>
    <x v="2476"/>
    <b v="0"/>
    <n v="8"/>
    <b v="1"/>
    <s v="theater/plays"/>
    <n v="104"/>
    <n v="97.5"/>
    <x v="6"/>
    <x v="11"/>
    <x v="2476"/>
    <x v="245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60"/>
    <x v="2477"/>
    <b v="0"/>
    <n v="33"/>
    <b v="1"/>
    <s v="theater/plays"/>
    <n v="130"/>
    <n v="23.64"/>
    <x v="6"/>
    <x v="11"/>
    <x v="2477"/>
    <x v="2460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1"/>
    <x v="2478"/>
    <b v="0"/>
    <n v="27"/>
    <b v="1"/>
    <s v="theater/plays"/>
    <n v="130"/>
    <n v="28.89"/>
    <x v="6"/>
    <x v="11"/>
    <x v="2478"/>
    <x v="246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x v="2479"/>
    <b v="0"/>
    <n v="6"/>
    <b v="0"/>
    <s v="theater/plays"/>
    <n v="22"/>
    <n v="129.16999999999999"/>
    <x v="6"/>
    <x v="11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x v="2480"/>
    <b v="0"/>
    <n v="20"/>
    <b v="1"/>
    <s v="theater/plays"/>
    <n v="100"/>
    <n v="38.65"/>
    <x v="6"/>
    <x v="11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x v="2481"/>
    <b v="0"/>
    <n v="16"/>
    <b v="0"/>
    <s v="film &amp; video/animation"/>
    <n v="7"/>
    <n v="47.88"/>
    <x v="5"/>
    <x v="23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x v="2482"/>
    <b v="0"/>
    <n v="19"/>
    <b v="1"/>
    <s v="publishing/nonfiction"/>
    <n v="116"/>
    <n v="40.21"/>
    <x v="1"/>
    <x v="17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x v="2483"/>
    <b v="0"/>
    <n v="36"/>
    <b v="1"/>
    <s v="film &amp; video/shorts"/>
    <n v="127"/>
    <n v="21.19"/>
    <x v="5"/>
    <x v="27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x v="2484"/>
    <b v="0"/>
    <n v="10"/>
    <b v="0"/>
    <s v="music/faith"/>
    <n v="22"/>
    <n v="76"/>
    <x v="7"/>
    <x v="14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x v="2485"/>
    <b v="0"/>
    <n v="15"/>
    <b v="1"/>
    <s v="theater/plays"/>
    <n v="117"/>
    <n v="50.67"/>
    <x v="6"/>
    <x v="11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x v="2486"/>
    <b v="0"/>
    <n v="39"/>
    <b v="1"/>
    <s v="theater/plays"/>
    <n v="152"/>
    <n v="19.489999999999998"/>
    <x v="6"/>
    <x v="11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x v="2487"/>
    <b v="0"/>
    <n v="6"/>
    <b v="0"/>
    <s v="theater/plays"/>
    <n v="22"/>
    <n v="126.5"/>
    <x v="6"/>
    <x v="11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x v="2488"/>
    <b v="0"/>
    <n v="18"/>
    <b v="1"/>
    <s v="music/rock"/>
    <n v="101"/>
    <n v="42.11"/>
    <x v="7"/>
    <x v="15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x v="2489"/>
    <b v="0"/>
    <n v="15"/>
    <b v="1"/>
    <s v="music/electronic music"/>
    <n v="151"/>
    <n v="50.27"/>
    <x v="7"/>
    <x v="13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x v="2490"/>
    <b v="0"/>
    <n v="17"/>
    <b v="1"/>
    <s v="theater/plays"/>
    <n v="251"/>
    <n v="44.24"/>
    <x v="6"/>
    <x v="11"/>
    <x v="2490"/>
    <x v="2473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4"/>
    <x v="2491"/>
    <b v="0"/>
    <n v="9"/>
    <b v="0"/>
    <s v="theater/plays"/>
    <n v="15"/>
    <n v="83.33"/>
    <x v="6"/>
    <x v="11"/>
    <x v="2491"/>
    <x v="247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5"/>
    <x v="2492"/>
    <b v="0"/>
    <n v="21"/>
    <b v="0"/>
    <s v="music/indie rock"/>
    <n v="75"/>
    <n v="35.71"/>
    <x v="7"/>
    <x v="12"/>
    <x v="2492"/>
    <x v="2475"/>
    <x v="1"/>
  </r>
  <r>
    <n v="2492"/>
    <s v="SUPER NICE EP 2012"/>
    <s v="We're a band from Hawaii trying to produce our first EP and we need help!"/>
    <n v="600"/>
    <n v="750"/>
    <x v="0"/>
    <s v="US"/>
    <s v="USD"/>
    <x v="2476"/>
    <x v="2493"/>
    <b v="0"/>
    <n v="27"/>
    <b v="1"/>
    <s v="music/indie rock"/>
    <n v="125"/>
    <n v="27.78"/>
    <x v="7"/>
    <x v="12"/>
    <x v="2493"/>
    <x v="2476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x v="2494"/>
    <b v="0"/>
    <n v="8"/>
    <b v="0"/>
    <s v="film &amp; video/drama"/>
    <n v="30"/>
    <n v="93.25"/>
    <x v="5"/>
    <x v="10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x v="2495"/>
    <b v="0"/>
    <n v="20"/>
    <b v="1"/>
    <s v="theater/spaces"/>
    <n v="149"/>
    <n v="37.25"/>
    <x v="6"/>
    <x v="9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x v="2496"/>
    <b v="0"/>
    <n v="21"/>
    <b v="0"/>
    <s v="theater/plays"/>
    <n v="27"/>
    <n v="35"/>
    <x v="6"/>
    <x v="11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x v="2497"/>
    <b v="0"/>
    <n v="21"/>
    <b v="0"/>
    <s v="games/video games"/>
    <n v="3"/>
    <n v="34.880000000000003"/>
    <x v="3"/>
    <x v="18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x v="2498"/>
    <b v="0"/>
    <n v="18"/>
    <b v="0"/>
    <s v="publishing/children's books"/>
    <n v="29"/>
    <n v="40.61"/>
    <x v="1"/>
    <x v="39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x v="2499"/>
    <b v="0"/>
    <n v="21"/>
    <b v="0"/>
    <s v="music/jazz"/>
    <n v="24"/>
    <n v="34.76"/>
    <x v="7"/>
    <x v="33"/>
    <x v="2499"/>
    <x v="248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3"/>
    <x v="2500"/>
    <b v="0"/>
    <n v="8"/>
    <b v="0"/>
    <s v="theater/plays"/>
    <n v="37"/>
    <n v="91.25"/>
    <x v="6"/>
    <x v="11"/>
    <x v="2500"/>
    <x v="2483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4"/>
    <x v="2501"/>
    <b v="0"/>
    <n v="20"/>
    <b v="1"/>
    <s v="theater/plays"/>
    <n v="104"/>
    <n v="36.5"/>
    <x v="6"/>
    <x v="11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x v="2502"/>
    <b v="0"/>
    <n v="34"/>
    <b v="1"/>
    <s v="music/rock"/>
    <n v="145"/>
    <n v="21.38"/>
    <x v="7"/>
    <x v="15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x v="2503"/>
    <b v="0"/>
    <n v="9"/>
    <b v="0"/>
    <s v="technology/wearables"/>
    <n v="7"/>
    <n v="80.67"/>
    <x v="0"/>
    <x v="1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x v="2504"/>
    <b v="0"/>
    <n v="13"/>
    <b v="1"/>
    <s v="music/classical music"/>
    <n v="104"/>
    <n v="55.77"/>
    <x v="7"/>
    <x v="25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x v="2505"/>
    <b v="0"/>
    <n v="4"/>
    <b v="0"/>
    <s v="film &amp; video/drama"/>
    <n v="21"/>
    <n v="180.5"/>
    <x v="5"/>
    <x v="10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x v="2506"/>
    <b v="0"/>
    <n v="6"/>
    <b v="1"/>
    <s v="theater/spaces"/>
    <n v="103"/>
    <n v="120.17"/>
    <x v="6"/>
    <x v="9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x v="2507"/>
    <b v="0"/>
    <n v="27"/>
    <b v="1"/>
    <s v="theater/plays"/>
    <n v="103"/>
    <n v="26.67"/>
    <x v="6"/>
    <x v="11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x v="2508"/>
    <b v="0"/>
    <n v="13"/>
    <b v="1"/>
    <s v="theater/plays"/>
    <n v="120"/>
    <n v="55.23"/>
    <x v="6"/>
    <x v="11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x v="2509"/>
    <b v="0"/>
    <n v="16"/>
    <b v="0"/>
    <s v="technology/wearables"/>
    <n v="10"/>
    <n v="44.69"/>
    <x v="0"/>
    <x v="1"/>
    <x v="2509"/>
    <x v="2492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3"/>
    <x v="2510"/>
    <b v="0"/>
    <n v="12"/>
    <b v="0"/>
    <s v="theater/plays"/>
    <n v="57"/>
    <n v="59.58"/>
    <x v="6"/>
    <x v="11"/>
    <x v="2510"/>
    <x v="249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4"/>
    <x v="2511"/>
    <b v="0"/>
    <n v="11"/>
    <b v="0"/>
    <s v="theater/spaces"/>
    <n v="60"/>
    <n v="65"/>
    <x v="6"/>
    <x v="9"/>
    <x v="2511"/>
    <x v="2494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5"/>
    <x v="2512"/>
    <b v="0"/>
    <n v="26"/>
    <b v="1"/>
    <s v="theater/plays"/>
    <n v="119"/>
    <n v="27.5"/>
    <x v="6"/>
    <x v="11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x v="2513"/>
    <b v="0"/>
    <n v="14"/>
    <b v="1"/>
    <s v="theater/plays"/>
    <n v="115"/>
    <n v="51"/>
    <x v="6"/>
    <x v="11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x v="2514"/>
    <b v="0"/>
    <n v="28"/>
    <b v="1"/>
    <s v="theater/musical"/>
    <n v="130"/>
    <n v="25.46"/>
    <x v="6"/>
    <x v="19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x v="2515"/>
    <b v="0"/>
    <n v="37"/>
    <b v="0"/>
    <s v="technology/wearables"/>
    <n v="28"/>
    <n v="19.239999999999998"/>
    <x v="0"/>
    <x v="1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x v="2516"/>
    <b v="0"/>
    <n v="24"/>
    <b v="1"/>
    <s v="theater/plays"/>
    <n v="118"/>
    <n v="29.58"/>
    <x v="6"/>
    <x v="11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x v="2517"/>
    <b v="0"/>
    <n v="21"/>
    <b v="1"/>
    <s v="theater/plays"/>
    <n v="101"/>
    <n v="33.57"/>
    <x v="6"/>
    <x v="11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x v="2518"/>
    <b v="0"/>
    <n v="15"/>
    <b v="0"/>
    <s v="publishing/fiction"/>
    <n v="25"/>
    <n v="46.73"/>
    <x v="1"/>
    <x v="35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x v="2519"/>
    <b v="0"/>
    <n v="7"/>
    <b v="0"/>
    <s v="technology/wearables"/>
    <n v="0"/>
    <n v="100"/>
    <x v="0"/>
    <x v="1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x v="2520"/>
    <b v="0"/>
    <n v="14"/>
    <b v="1"/>
    <s v="music/rock"/>
    <n v="100"/>
    <n v="50"/>
    <x v="7"/>
    <x v="15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x v="2521"/>
    <b v="0"/>
    <n v="12"/>
    <b v="1"/>
    <s v="theater/plays"/>
    <n v="139"/>
    <n v="57.92"/>
    <x v="6"/>
    <x v="11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x v="2522"/>
    <b v="0"/>
    <n v="9"/>
    <b v="0"/>
    <s v="technology/web"/>
    <n v="1"/>
    <n v="76.67"/>
    <x v="0"/>
    <x v="26"/>
    <x v="2522"/>
    <x v="2505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6"/>
    <x v="2523"/>
    <b v="0"/>
    <n v="25"/>
    <b v="0"/>
    <s v="technology/wearables"/>
    <n v="5"/>
    <n v="27.36"/>
    <x v="0"/>
    <x v="1"/>
    <x v="2523"/>
    <x v="250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7"/>
    <x v="2524"/>
    <b v="0"/>
    <n v="15"/>
    <b v="1"/>
    <s v="film &amp; video/documentary"/>
    <n v="137"/>
    <n v="45.6"/>
    <x v="5"/>
    <x v="8"/>
    <x v="2524"/>
    <x v="2507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x v="2525"/>
    <b v="0"/>
    <n v="26"/>
    <b v="1"/>
    <s v="music/indie rock"/>
    <n v="137"/>
    <n v="26.27"/>
    <x v="7"/>
    <x v="12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x v="2526"/>
    <b v="0"/>
    <n v="29"/>
    <b v="1"/>
    <s v="music/indie rock"/>
    <n v="113"/>
    <n v="23.45"/>
    <x v="7"/>
    <x v="12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x v="2527"/>
    <b v="0"/>
    <n v="17"/>
    <b v="1"/>
    <s v="music/rock"/>
    <n v="170"/>
    <n v="39.97"/>
    <x v="7"/>
    <x v="15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x v="2528"/>
    <b v="0"/>
    <n v="18"/>
    <b v="0"/>
    <s v="games/video games"/>
    <n v="3"/>
    <n v="37.67"/>
    <x v="3"/>
    <x v="18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x v="2529"/>
    <b v="0"/>
    <n v="12"/>
    <b v="0"/>
    <s v="photography/nature"/>
    <n v="45"/>
    <n v="56.42"/>
    <x v="2"/>
    <x v="38"/>
    <x v="2529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x v="2513"/>
    <x v="2530"/>
    <b v="0"/>
    <n v="13"/>
    <b v="0"/>
    <s v="film &amp; video/animation"/>
    <n v="6"/>
    <n v="52"/>
    <x v="5"/>
    <x v="23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x v="2531"/>
    <b v="0"/>
    <n v="13"/>
    <b v="1"/>
    <s v="photography/photobooks"/>
    <n v="135"/>
    <n v="51.92"/>
    <x v="2"/>
    <x v="3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x v="2532"/>
    <b v="0"/>
    <n v="13"/>
    <b v="0"/>
    <s v="theater/plays"/>
    <n v="27"/>
    <n v="51.62"/>
    <x v="6"/>
    <x v="11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x v="2533"/>
    <b v="0"/>
    <n v="14"/>
    <b v="0"/>
    <s v="technology/web"/>
    <n v="1"/>
    <n v="47.86"/>
    <x v="0"/>
    <x v="26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x v="2534"/>
    <b v="0"/>
    <n v="16"/>
    <b v="0"/>
    <s v="technology/wearables"/>
    <n v="9"/>
    <n v="41.75"/>
    <x v="0"/>
    <x v="1"/>
    <x v="2534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x v="2518"/>
    <x v="2535"/>
    <b v="0"/>
    <n v="13"/>
    <b v="1"/>
    <s v="theater/plays"/>
    <n v="133"/>
    <n v="51.23"/>
    <x v="6"/>
    <x v="11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x v="2536"/>
    <b v="0"/>
    <n v="25"/>
    <b v="1"/>
    <s v="theater/plays"/>
    <n v="133"/>
    <n v="26.61"/>
    <x v="6"/>
    <x v="11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x v="2537"/>
    <b v="0"/>
    <n v="18"/>
    <b v="1"/>
    <s v="theater/plays"/>
    <n v="132"/>
    <n v="36.67"/>
    <x v="6"/>
    <x v="11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x v="2538"/>
    <b v="0"/>
    <n v="16"/>
    <b v="1"/>
    <s v="theater/plays"/>
    <n v="101"/>
    <n v="41.13"/>
    <x v="6"/>
    <x v="11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x v="2539"/>
    <b v="0"/>
    <n v="14"/>
    <b v="0"/>
    <s v="theater/plays"/>
    <n v="37"/>
    <n v="46.93"/>
    <x v="6"/>
    <x v="11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x v="2540"/>
    <b v="0"/>
    <n v="3"/>
    <b v="0"/>
    <s v="photography/people"/>
    <n v="26"/>
    <n v="218.33"/>
    <x v="2"/>
    <x v="36"/>
    <x v="2540"/>
    <x v="252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4"/>
    <x v="2541"/>
    <b v="0"/>
    <n v="7"/>
    <b v="0"/>
    <s v="theater/plays"/>
    <n v="13"/>
    <n v="93"/>
    <x v="6"/>
    <x v="11"/>
    <x v="2541"/>
    <x v="252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5"/>
    <x v="2542"/>
    <b v="1"/>
    <n v="10"/>
    <b v="0"/>
    <s v="photography/photobooks"/>
    <n v="14"/>
    <n v="65.099999999999994"/>
    <x v="2"/>
    <x v="3"/>
    <x v="2542"/>
    <x v="252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6"/>
    <x v="2543"/>
    <b v="0"/>
    <n v="3"/>
    <b v="0"/>
    <s v="music/faith"/>
    <n v="7"/>
    <n v="216.67"/>
    <x v="7"/>
    <x v="14"/>
    <x v="2543"/>
    <x v="252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7"/>
    <x v="2544"/>
    <b v="0"/>
    <n v="6"/>
    <b v="0"/>
    <s v="theater/plays"/>
    <n v="11"/>
    <n v="108.33"/>
    <x v="6"/>
    <x v="11"/>
    <x v="2544"/>
    <x v="2527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8"/>
    <x v="2545"/>
    <b v="0"/>
    <n v="10"/>
    <b v="0"/>
    <s v="publishing/art books"/>
    <n v="13"/>
    <n v="65"/>
    <x v="1"/>
    <x v="32"/>
    <x v="2545"/>
    <x v="252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29"/>
    <x v="2546"/>
    <b v="0"/>
    <n v="14"/>
    <b v="0"/>
    <s v="theater/plays"/>
    <n v="27"/>
    <n v="46.43"/>
    <x v="6"/>
    <x v="11"/>
    <x v="2546"/>
    <x v="252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30"/>
    <x v="2547"/>
    <b v="0"/>
    <n v="13"/>
    <b v="1"/>
    <s v="theater/plays"/>
    <n v="130"/>
    <n v="50"/>
    <x v="6"/>
    <x v="11"/>
    <x v="2547"/>
    <x v="253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1"/>
    <x v="2548"/>
    <b v="0"/>
    <n v="14"/>
    <b v="1"/>
    <s v="theater/plays"/>
    <n v="130"/>
    <n v="46.43"/>
    <x v="6"/>
    <x v="11"/>
    <x v="2548"/>
    <x v="2531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x v="2549"/>
    <b v="0"/>
    <n v="7"/>
    <b v="0"/>
    <s v="theater/spaces"/>
    <n v="0"/>
    <n v="92.14"/>
    <x v="6"/>
    <x v="9"/>
    <x v="2549"/>
    <x v="2532"/>
    <x v="4"/>
  </r>
  <r>
    <n v="3131"/>
    <s v="SNAKE EYES"/>
    <s v="A Staged Reading of &quot;Snake Eyes,&quot; a new play by Alex Rafala"/>
    <n v="4100"/>
    <n v="645"/>
    <x v="3"/>
    <s v="US"/>
    <s v="USD"/>
    <x v="2533"/>
    <x v="2550"/>
    <b v="0"/>
    <n v="12"/>
    <b v="0"/>
    <s v="theater/plays"/>
    <n v="16"/>
    <n v="53.75"/>
    <x v="6"/>
    <x v="11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x v="2551"/>
    <b v="0"/>
    <n v="30"/>
    <b v="0"/>
    <s v="music/jazz"/>
    <n v="31"/>
    <n v="21.47"/>
    <x v="7"/>
    <x v="33"/>
    <x v="2551"/>
    <x v="253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5"/>
    <x v="2552"/>
    <b v="0"/>
    <n v="14"/>
    <b v="0"/>
    <s v="theater/plays"/>
    <n v="21"/>
    <n v="45.79"/>
    <x v="6"/>
    <x v="11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x v="2553"/>
    <b v="0"/>
    <n v="16"/>
    <b v="0"/>
    <s v="theater/plays"/>
    <n v="32"/>
    <n v="40.06"/>
    <x v="6"/>
    <x v="11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x v="2554"/>
    <b v="0"/>
    <n v="19"/>
    <b v="0"/>
    <s v="theater/plays"/>
    <n v="32"/>
    <n v="33.74"/>
    <x v="6"/>
    <x v="11"/>
    <x v="2554"/>
    <x v="25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8"/>
    <x v="2555"/>
    <b v="0"/>
    <n v="30"/>
    <b v="1"/>
    <s v="music/electronic music"/>
    <n v="128"/>
    <n v="21.37"/>
    <x v="7"/>
    <x v="13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x v="2556"/>
    <b v="0"/>
    <n v="7"/>
    <b v="0"/>
    <s v="film &amp; video/drama"/>
    <n v="1"/>
    <n v="91.43"/>
    <x v="5"/>
    <x v="10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x v="2557"/>
    <b v="0"/>
    <n v="10"/>
    <b v="0"/>
    <s v="film &amp; video/animation"/>
    <n v="3"/>
    <n v="64"/>
    <x v="5"/>
    <x v="23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x v="2558"/>
    <b v="0"/>
    <n v="11"/>
    <b v="0"/>
    <s v="music/jazz"/>
    <n v="18"/>
    <n v="58.18"/>
    <x v="7"/>
    <x v="33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x v="2559"/>
    <b v="0"/>
    <n v="17"/>
    <b v="1"/>
    <s v="music/indie rock"/>
    <n v="128"/>
    <n v="37.65"/>
    <x v="7"/>
    <x v="12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x v="2560"/>
    <b v="0"/>
    <n v="22"/>
    <b v="0"/>
    <s v="theater/plays"/>
    <n v="128"/>
    <n v="29.05"/>
    <x v="6"/>
    <x v="11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x v="2561"/>
    <b v="0"/>
    <n v="26"/>
    <b v="0"/>
    <s v="technology/gadgets"/>
    <n v="1"/>
    <n v="24.5"/>
    <x v="0"/>
    <x v="6"/>
    <x v="2561"/>
    <x v="254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5"/>
    <x v="2562"/>
    <b v="0"/>
    <n v="7"/>
    <b v="0"/>
    <s v="technology/wearables"/>
    <n v="1"/>
    <n v="90.86"/>
    <x v="0"/>
    <x v="1"/>
    <x v="2562"/>
    <x v="254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6"/>
    <x v="2563"/>
    <b v="0"/>
    <n v="9"/>
    <b v="1"/>
    <s v="theater/spaces"/>
    <n v="106"/>
    <n v="70.67"/>
    <x v="6"/>
    <x v="9"/>
    <x v="2563"/>
    <x v="2546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7"/>
    <x v="2564"/>
    <b v="0"/>
    <n v="17"/>
    <b v="1"/>
    <s v="film &amp; video/shorts"/>
    <n v="127"/>
    <n v="37.409999999999997"/>
    <x v="5"/>
    <x v="27"/>
    <x v="2564"/>
    <x v="254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x v="2565"/>
    <b v="0"/>
    <n v="11"/>
    <b v="0"/>
    <s v="music/faith"/>
    <n v="25"/>
    <n v="57.73"/>
    <x v="7"/>
    <x v="14"/>
    <x v="2565"/>
    <x v="2548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49"/>
    <x v="2566"/>
    <b v="0"/>
    <n v="28"/>
    <b v="1"/>
    <s v="theater/plays"/>
    <n v="127"/>
    <n v="22.61"/>
    <x v="6"/>
    <x v="11"/>
    <x v="2566"/>
    <x v="254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50"/>
    <x v="2567"/>
    <b v="0"/>
    <n v="19"/>
    <b v="1"/>
    <s v="music/rock"/>
    <n v="181"/>
    <n v="33.32"/>
    <x v="7"/>
    <x v="15"/>
    <x v="2567"/>
    <x v="2550"/>
    <x v="4"/>
  </r>
  <r>
    <n v="115"/>
    <s v="The World's Greatest Lover"/>
    <s v="Never judge a book (or a lover) by their cover."/>
    <n v="450"/>
    <n v="632"/>
    <x v="0"/>
    <s v="US"/>
    <s v="USD"/>
    <x v="2551"/>
    <x v="2568"/>
    <b v="0"/>
    <n v="22"/>
    <b v="1"/>
    <s v="film &amp; video/shorts"/>
    <n v="140"/>
    <n v="28.73"/>
    <x v="5"/>
    <x v="27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x v="2569"/>
    <b v="0"/>
    <n v="36"/>
    <b v="1"/>
    <s v="theater/plays"/>
    <n v="126"/>
    <n v="17.53"/>
    <x v="6"/>
    <x v="11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x v="2570"/>
    <b v="0"/>
    <n v="8"/>
    <b v="1"/>
    <s v="theater/plays"/>
    <n v="126"/>
    <n v="78.88"/>
    <x v="6"/>
    <x v="11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x v="2571"/>
    <b v="0"/>
    <n v="20"/>
    <b v="1"/>
    <s v="film &amp; video/television"/>
    <n v="126"/>
    <n v="31.5"/>
    <x v="5"/>
    <x v="16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x v="2572"/>
    <b v="0"/>
    <n v="10"/>
    <b v="1"/>
    <s v="technology/hardware"/>
    <n v="127"/>
    <n v="62.8"/>
    <x v="0"/>
    <x v="0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x v="2573"/>
    <b v="0"/>
    <n v="25"/>
    <b v="0"/>
    <s v="photography/people"/>
    <n v="13"/>
    <n v="25"/>
    <x v="2"/>
    <x v="36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x v="2574"/>
    <b v="0"/>
    <n v="12"/>
    <b v="0"/>
    <s v="theater/plays"/>
    <n v="21"/>
    <n v="52.08"/>
    <x v="6"/>
    <x v="11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x v="2575"/>
    <b v="0"/>
    <n v="17"/>
    <b v="0"/>
    <s v="theater/plays"/>
    <n v="18"/>
    <n v="36.590000000000003"/>
    <x v="6"/>
    <x v="11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x v="2576"/>
    <b v="0"/>
    <n v="7"/>
    <b v="0"/>
    <s v="technology/wearables"/>
    <n v="3"/>
    <n v="88.71"/>
    <x v="0"/>
    <x v="1"/>
    <x v="2576"/>
    <x v="25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0"/>
    <x v="2577"/>
    <b v="0"/>
    <n v="12"/>
    <b v="0"/>
    <s v="theater/plays"/>
    <n v="11"/>
    <n v="51.67"/>
    <x v="6"/>
    <x v="11"/>
    <x v="2577"/>
    <x v="256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1"/>
    <x v="2578"/>
    <b v="0"/>
    <n v="10"/>
    <b v="0"/>
    <s v="theater/plays"/>
    <n v="48"/>
    <n v="62"/>
    <x v="6"/>
    <x v="11"/>
    <x v="2578"/>
    <x v="2561"/>
    <x v="2"/>
  </r>
  <r>
    <n v="1927"/>
    <s v="GBS Detroit Presents Hampshire"/>
    <s v="Hampshire is headed to GBS Detroit."/>
    <n v="600"/>
    <n v="620"/>
    <x v="0"/>
    <s v="US"/>
    <s v="USD"/>
    <x v="2562"/>
    <x v="2579"/>
    <b v="0"/>
    <n v="11"/>
    <b v="1"/>
    <s v="music/indie rock"/>
    <n v="103"/>
    <n v="56.36"/>
    <x v="7"/>
    <x v="12"/>
    <x v="2579"/>
    <x v="2562"/>
    <x v="3"/>
  </r>
  <r>
    <n v="1372"/>
    <s v="Ted Lukas &amp; the Misled new CD - &quot;FEED&quot;"/>
    <s v="Please help us raise funds to press our new CD!"/>
    <n v="500"/>
    <n v="620"/>
    <x v="0"/>
    <s v="US"/>
    <s v="USD"/>
    <x v="2563"/>
    <x v="2580"/>
    <b v="0"/>
    <n v="16"/>
    <b v="1"/>
    <s v="music/rock"/>
    <n v="124"/>
    <n v="38.75"/>
    <x v="7"/>
    <x v="15"/>
    <x v="2580"/>
    <x v="2563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x v="2581"/>
    <b v="0"/>
    <n v="21"/>
    <b v="1"/>
    <s v="theater/plays"/>
    <n v="124"/>
    <n v="29.43"/>
    <x v="6"/>
    <x v="11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x v="2582"/>
    <b v="0"/>
    <n v="3"/>
    <b v="1"/>
    <s v="technology/hardware"/>
    <n v="103"/>
    <n v="205"/>
    <x v="0"/>
    <x v="0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x v="2583"/>
    <b v="0"/>
    <n v="3"/>
    <b v="0"/>
    <s v="theater/plays"/>
    <n v="61"/>
    <n v="203.67"/>
    <x v="6"/>
    <x v="11"/>
    <x v="2583"/>
    <x v="2566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7"/>
    <x v="2584"/>
    <b v="0"/>
    <n v="9"/>
    <b v="0"/>
    <s v="theater/spaces"/>
    <n v="2"/>
    <n v="67.78"/>
    <x v="6"/>
    <x v="9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x v="2585"/>
    <b v="0"/>
    <n v="14"/>
    <b v="1"/>
    <s v="music/indie rock"/>
    <n v="102"/>
    <n v="43.57"/>
    <x v="7"/>
    <x v="12"/>
    <x v="2585"/>
    <x v="2568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9"/>
    <x v="2586"/>
    <b v="0"/>
    <n v="22"/>
    <b v="1"/>
    <s v="theater/plays"/>
    <n v="122"/>
    <n v="27.73"/>
    <x v="6"/>
    <x v="11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x v="2587"/>
    <b v="0"/>
    <n v="3"/>
    <b v="1"/>
    <s v="theater/plays"/>
    <n v="122"/>
    <n v="203.33"/>
    <x v="6"/>
    <x v="11"/>
    <x v="2587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x v="2571"/>
    <x v="2588"/>
    <b v="0"/>
    <n v="24"/>
    <b v="0"/>
    <s v="games/video games"/>
    <n v="2"/>
    <n v="25.29"/>
    <x v="3"/>
    <x v="18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x v="2589"/>
    <b v="0"/>
    <n v="16"/>
    <b v="1"/>
    <s v="music/indie rock"/>
    <n v="121"/>
    <n v="37.94"/>
    <x v="7"/>
    <x v="12"/>
    <x v="2589"/>
    <x v="2572"/>
    <x v="3"/>
  </r>
  <r>
    <n v="3700"/>
    <s v="Generations (Senior Project)"/>
    <s v="Help me produce the play I have written for my senior project!"/>
    <n v="500"/>
    <n v="606"/>
    <x v="0"/>
    <s v="US"/>
    <s v="USD"/>
    <x v="2573"/>
    <x v="2590"/>
    <b v="0"/>
    <n v="18"/>
    <b v="1"/>
    <s v="theater/plays"/>
    <n v="121"/>
    <n v="33.67"/>
    <x v="6"/>
    <x v="11"/>
    <x v="2590"/>
    <x v="257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4"/>
    <x v="2591"/>
    <b v="0"/>
    <n v="3"/>
    <b v="0"/>
    <s v="theater/spaces"/>
    <n v="0"/>
    <n v="201.67"/>
    <x v="6"/>
    <x v="9"/>
    <x v="2591"/>
    <x v="2574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5"/>
    <x v="2592"/>
    <b v="0"/>
    <n v="25"/>
    <b v="1"/>
    <s v="theater/plays"/>
    <n v="242"/>
    <n v="24.2"/>
    <x v="6"/>
    <x v="11"/>
    <x v="2592"/>
    <x v="257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6"/>
    <x v="2593"/>
    <b v="0"/>
    <n v="14"/>
    <b v="1"/>
    <s v="theater/plays"/>
    <n v="242"/>
    <n v="43.21"/>
    <x v="6"/>
    <x v="11"/>
    <x v="2593"/>
    <x v="2576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7"/>
    <x v="2594"/>
    <b v="0"/>
    <n v="12"/>
    <b v="0"/>
    <s v="games/video games"/>
    <n v="6"/>
    <n v="50.08"/>
    <x v="3"/>
    <x v="18"/>
    <x v="2594"/>
    <x v="257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8"/>
    <x v="2595"/>
    <b v="0"/>
    <n v="13"/>
    <b v="1"/>
    <s v="film &amp; video/documentary"/>
    <n v="100"/>
    <n v="46.23"/>
    <x v="5"/>
    <x v="8"/>
    <x v="2595"/>
    <x v="2578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79"/>
    <x v="2596"/>
    <b v="0"/>
    <n v="8"/>
    <b v="0"/>
    <s v="publishing/translations"/>
    <n v="3"/>
    <n v="75"/>
    <x v="1"/>
    <x v="31"/>
    <x v="2596"/>
    <x v="2579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80"/>
    <x v="2597"/>
    <b v="0"/>
    <n v="22"/>
    <b v="1"/>
    <s v="film &amp; video/television"/>
    <n v="100"/>
    <n v="27.27"/>
    <x v="5"/>
    <x v="16"/>
    <x v="2597"/>
    <x v="2580"/>
    <x v="2"/>
  </r>
  <r>
    <n v="104"/>
    <s v="Good 'Ol Trumpet"/>
    <s v="UCF short film about an old man, his love for music, and his misplaced trumpet.  "/>
    <n v="500"/>
    <n v="600"/>
    <x v="0"/>
    <s v="US"/>
    <s v="USD"/>
    <x v="2581"/>
    <x v="2598"/>
    <b v="0"/>
    <n v="10"/>
    <b v="1"/>
    <s v="film &amp; video/shorts"/>
    <n v="120"/>
    <n v="60"/>
    <x v="5"/>
    <x v="27"/>
    <x v="2598"/>
    <x v="258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2"/>
    <x v="2599"/>
    <b v="0"/>
    <n v="14"/>
    <b v="1"/>
    <s v="film &amp; video/documentary"/>
    <n v="120"/>
    <n v="42.86"/>
    <x v="5"/>
    <x v="8"/>
    <x v="2599"/>
    <x v="258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x v="2600"/>
    <b v="0"/>
    <n v="17"/>
    <b v="1"/>
    <s v="games/tabletop games"/>
    <n v="299"/>
    <n v="35.119999999999997"/>
    <x v="3"/>
    <x v="5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x v="2601"/>
    <b v="0"/>
    <n v="18"/>
    <b v="1"/>
    <s v="publishing/nonfiction"/>
    <n v="238"/>
    <n v="33.06"/>
    <x v="1"/>
    <x v="17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x v="2602"/>
    <b v="0"/>
    <n v="13"/>
    <b v="1"/>
    <s v="theater/plays"/>
    <n v="169"/>
    <n v="45.62"/>
    <x v="6"/>
    <x v="11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x v="2603"/>
    <b v="0"/>
    <n v="21"/>
    <b v="1"/>
    <s v="theater/plays"/>
    <n v="108"/>
    <n v="28.19"/>
    <x v="6"/>
    <x v="11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x v="2604"/>
    <b v="1"/>
    <n v="8"/>
    <b v="0"/>
    <s v="photography/photobooks"/>
    <n v="3"/>
    <n v="73.88"/>
    <x v="2"/>
    <x v="3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x v="2605"/>
    <b v="0"/>
    <n v="13"/>
    <b v="0"/>
    <s v="technology/web"/>
    <n v="4"/>
    <n v="45.39"/>
    <x v="0"/>
    <x v="26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x v="2606"/>
    <b v="0"/>
    <n v="7"/>
    <b v="0"/>
    <s v="technology/wearables"/>
    <n v="0"/>
    <n v="84.29"/>
    <x v="0"/>
    <x v="1"/>
    <x v="2606"/>
    <x v="258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0"/>
    <x v="2607"/>
    <b v="0"/>
    <n v="24"/>
    <b v="0"/>
    <s v="theater/musical"/>
    <n v="12"/>
    <n v="24.46"/>
    <x v="6"/>
    <x v="19"/>
    <x v="2607"/>
    <x v="2590"/>
    <x v="4"/>
  </r>
  <r>
    <n v="3063"/>
    <s v="Spec Haus"/>
    <s v="Members of the local Miami music scene are putting together a venue/creative space in Kendall!"/>
    <n v="3000"/>
    <n v="587"/>
    <x v="2"/>
    <s v="US"/>
    <s v="USD"/>
    <x v="2591"/>
    <x v="2608"/>
    <b v="0"/>
    <n v="23"/>
    <b v="0"/>
    <s v="theater/spaces"/>
    <n v="20"/>
    <n v="25.52"/>
    <x v="6"/>
    <x v="9"/>
    <x v="2608"/>
    <x v="259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x v="2609"/>
    <b v="0"/>
    <n v="34"/>
    <b v="1"/>
    <s v="music/rock"/>
    <n v="167"/>
    <n v="17.239999999999998"/>
    <x v="7"/>
    <x v="15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x v="2610"/>
    <b v="0"/>
    <n v="23"/>
    <b v="0"/>
    <s v="games/mobile games"/>
    <n v="2"/>
    <n v="25.43"/>
    <x v="3"/>
    <x v="28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x v="2611"/>
    <b v="0"/>
    <n v="9"/>
    <b v="0"/>
    <s v="food/food trucks"/>
    <n v="3"/>
    <n v="65"/>
    <x v="4"/>
    <x v="29"/>
    <x v="2611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x v="2595"/>
    <x v="2612"/>
    <b v="0"/>
    <n v="20"/>
    <b v="1"/>
    <s v="theater/plays"/>
    <n v="105"/>
    <n v="29"/>
    <x v="6"/>
    <x v="11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x v="2613"/>
    <b v="0"/>
    <n v="13"/>
    <b v="0"/>
    <s v="theater/plays"/>
    <n v="29"/>
    <n v="44.31"/>
    <x v="6"/>
    <x v="11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x v="2614"/>
    <b v="0"/>
    <n v="8"/>
    <b v="0"/>
    <s v="film &amp; video/animation"/>
    <n v="10"/>
    <n v="71.25"/>
    <x v="5"/>
    <x v="23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x v="2615"/>
    <b v="0"/>
    <n v="13"/>
    <b v="0"/>
    <s v="publishing/children's books"/>
    <n v="14"/>
    <n v="43.85"/>
    <x v="1"/>
    <x v="39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x v="2616"/>
    <b v="0"/>
    <n v="14"/>
    <b v="1"/>
    <s v="theater/plays"/>
    <n v="114"/>
    <n v="40.71"/>
    <x v="6"/>
    <x v="11"/>
    <x v="2616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x v="2600"/>
    <x v="2617"/>
    <b v="0"/>
    <n v="21"/>
    <b v="1"/>
    <s v="theater/plays"/>
    <n v="114"/>
    <n v="27.14"/>
    <x v="6"/>
    <x v="11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x v="2618"/>
    <b v="0"/>
    <n v="10"/>
    <b v="1"/>
    <s v="theater/plays"/>
    <n v="228"/>
    <n v="57"/>
    <x v="6"/>
    <x v="11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x v="2619"/>
    <b v="0"/>
    <n v="7"/>
    <b v="0"/>
    <s v="theater/plays"/>
    <n v="9"/>
    <n v="80.709999999999994"/>
    <x v="6"/>
    <x v="11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x v="2620"/>
    <b v="0"/>
    <n v="15"/>
    <b v="1"/>
    <s v="theater/musical"/>
    <n v="113"/>
    <n v="37.67"/>
    <x v="6"/>
    <x v="19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x v="2621"/>
    <b v="0"/>
    <n v="29"/>
    <b v="1"/>
    <s v="film &amp; video/shorts"/>
    <n v="113"/>
    <n v="19.47"/>
    <x v="5"/>
    <x v="27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x v="2622"/>
    <b v="0"/>
    <n v="45"/>
    <b v="1"/>
    <s v="music/pop"/>
    <n v="113"/>
    <n v="12.53"/>
    <x v="7"/>
    <x v="22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x v="2623"/>
    <b v="0"/>
    <n v="11"/>
    <b v="0"/>
    <s v="theater/plays"/>
    <n v="28"/>
    <n v="51"/>
    <x v="6"/>
    <x v="11"/>
    <x v="2623"/>
    <x v="260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7"/>
    <x v="2624"/>
    <b v="0"/>
    <n v="11"/>
    <b v="0"/>
    <s v="games/video games"/>
    <n v="0"/>
    <n v="50.91"/>
    <x v="3"/>
    <x v="18"/>
    <x v="2624"/>
    <x v="2607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x v="2625"/>
    <b v="0"/>
    <n v="9"/>
    <b v="0"/>
    <s v="music/faith"/>
    <n v="10"/>
    <n v="62.22"/>
    <x v="7"/>
    <x v="14"/>
    <x v="2625"/>
    <x v="260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9"/>
    <x v="2626"/>
    <b v="0"/>
    <n v="10"/>
    <b v="0"/>
    <s v="film &amp; video/drama"/>
    <n v="22"/>
    <n v="56"/>
    <x v="5"/>
    <x v="10"/>
    <x v="2626"/>
    <x v="260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x v="2627"/>
    <b v="0"/>
    <n v="13"/>
    <b v="1"/>
    <s v="music/indie rock"/>
    <n v="124"/>
    <n v="43"/>
    <x v="7"/>
    <x v="12"/>
    <x v="2627"/>
    <x v="2610"/>
    <x v="3"/>
  </r>
  <r>
    <n v="3309"/>
    <s v="Collision Course"/>
    <s v="Two unlikely friends, a garage, tinned beans &amp; the end of the world."/>
    <n v="350"/>
    <n v="558"/>
    <x v="0"/>
    <s v="GB"/>
    <s v="GBP"/>
    <x v="2611"/>
    <x v="2628"/>
    <b v="0"/>
    <n v="31"/>
    <b v="1"/>
    <s v="theater/plays"/>
    <n v="159"/>
    <n v="18"/>
    <x v="6"/>
    <x v="11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x v="2629"/>
    <b v="0"/>
    <n v="11"/>
    <b v="1"/>
    <s v="music/rock"/>
    <n v="185"/>
    <n v="50.45"/>
    <x v="7"/>
    <x v="15"/>
    <x v="2629"/>
    <x v="2612"/>
    <x v="6"/>
  </r>
  <r>
    <n v="1807"/>
    <s v="Anywhere but Here"/>
    <s v="I want to explore alternative cultures and lifestyles in America."/>
    <n v="5000"/>
    <n v="553"/>
    <x v="2"/>
    <s v="US"/>
    <s v="USD"/>
    <x v="2613"/>
    <x v="2630"/>
    <b v="1"/>
    <n v="8"/>
    <b v="0"/>
    <s v="photography/photobooks"/>
    <n v="11"/>
    <n v="69.13"/>
    <x v="2"/>
    <x v="3"/>
    <x v="2630"/>
    <x v="261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4"/>
    <x v="2631"/>
    <b v="0"/>
    <n v="10"/>
    <b v="0"/>
    <s v="technology/wearables"/>
    <n v="28"/>
    <n v="55.3"/>
    <x v="0"/>
    <x v="1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x v="2632"/>
    <b v="0"/>
    <n v="13"/>
    <b v="1"/>
    <s v="music/rock"/>
    <n v="110"/>
    <n v="42.38"/>
    <x v="7"/>
    <x v="15"/>
    <x v="2632"/>
    <x v="2615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6"/>
    <x v="2633"/>
    <b v="0"/>
    <n v="3"/>
    <b v="0"/>
    <s v="theater/plays"/>
    <n v="5"/>
    <n v="183.33"/>
    <x v="6"/>
    <x v="11"/>
    <x v="2633"/>
    <x v="261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17"/>
    <x v="2634"/>
    <b v="0"/>
    <n v="12"/>
    <b v="0"/>
    <s v="theater/plays"/>
    <n v="11"/>
    <n v="45.83"/>
    <x v="6"/>
    <x v="11"/>
    <x v="2634"/>
    <x v="2617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8"/>
    <x v="2635"/>
    <b v="0"/>
    <n v="14"/>
    <b v="0"/>
    <s v="publishing/children's books"/>
    <n v="11"/>
    <n v="39.29"/>
    <x v="1"/>
    <x v="39"/>
    <x v="2635"/>
    <x v="2618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9"/>
    <x v="2636"/>
    <b v="0"/>
    <n v="11"/>
    <b v="1"/>
    <s v="music/rock"/>
    <n v="110"/>
    <n v="50"/>
    <x v="7"/>
    <x v="15"/>
    <x v="2636"/>
    <x v="261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20"/>
    <x v="2637"/>
    <b v="0"/>
    <n v="10"/>
    <b v="1"/>
    <s v="theater/plays"/>
    <n v="110"/>
    <n v="55"/>
    <x v="6"/>
    <x v="11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x v="2638"/>
    <b v="0"/>
    <n v="16"/>
    <b v="1"/>
    <s v="food/small batch"/>
    <n v="182"/>
    <n v="34.130000000000003"/>
    <x v="4"/>
    <x v="7"/>
    <x v="2638"/>
    <x v="2621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x v="2639"/>
    <b v="1"/>
    <n v="15"/>
    <b v="1"/>
    <s v="theater/plays"/>
    <n v="109"/>
    <n v="36.33"/>
    <x v="6"/>
    <x v="11"/>
    <x v="2639"/>
    <x v="26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x v="2640"/>
    <b v="0"/>
    <n v="19"/>
    <b v="1"/>
    <s v="music/rock"/>
    <n v="156"/>
    <n v="28.68"/>
    <x v="7"/>
    <x v="15"/>
    <x v="2640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x v="2641"/>
    <b v="0"/>
    <n v="28"/>
    <b v="1"/>
    <s v="music/metal"/>
    <n v="218"/>
    <n v="19.46"/>
    <x v="7"/>
    <x v="20"/>
    <x v="2641"/>
    <x v="2623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x v="2642"/>
    <b v="0"/>
    <n v="14"/>
    <b v="0"/>
    <s v="theater/plays"/>
    <n v="27"/>
    <n v="38.71"/>
    <x v="6"/>
    <x v="11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x v="2643"/>
    <b v="0"/>
    <n v="9"/>
    <b v="0"/>
    <s v="theater/plays"/>
    <n v="5"/>
    <n v="60.11"/>
    <x v="6"/>
    <x v="11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x v="2644"/>
    <b v="0"/>
    <n v="16"/>
    <b v="0"/>
    <s v="theater/plays"/>
    <n v="108"/>
    <n v="33.75"/>
    <x v="6"/>
    <x v="11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x v="2645"/>
    <b v="0"/>
    <n v="16"/>
    <b v="1"/>
    <s v="theater/plays"/>
    <n v="108"/>
    <n v="33.75"/>
    <x v="6"/>
    <x v="11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x v="2646"/>
    <b v="0"/>
    <n v="15"/>
    <b v="1"/>
    <s v="theater/plays"/>
    <n v="107"/>
    <n v="35.799999999999997"/>
    <x v="6"/>
    <x v="11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x v="2647"/>
    <b v="0"/>
    <n v="9"/>
    <b v="1"/>
    <s v="theater/plays"/>
    <n v="106"/>
    <n v="58.9"/>
    <x v="6"/>
    <x v="11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x v="2648"/>
    <b v="0"/>
    <n v="12"/>
    <b v="0"/>
    <s v="food/food trucks"/>
    <n v="9"/>
    <n v="44.17"/>
    <x v="4"/>
    <x v="29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x v="2649"/>
    <b v="0"/>
    <n v="11"/>
    <b v="0"/>
    <s v="food/food trucks"/>
    <n v="11"/>
    <n v="48.18"/>
    <x v="4"/>
    <x v="29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x v="2650"/>
    <b v="0"/>
    <n v="7"/>
    <b v="1"/>
    <s v="theater/plays"/>
    <n v="106"/>
    <n v="75.709999999999994"/>
    <x v="6"/>
    <x v="11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x v="2651"/>
    <b v="0"/>
    <n v="25"/>
    <b v="1"/>
    <s v="theater/plays"/>
    <n v="105"/>
    <n v="21.1"/>
    <x v="6"/>
    <x v="11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x v="2652"/>
    <b v="0"/>
    <n v="11"/>
    <b v="0"/>
    <s v="theater/plays"/>
    <n v="11"/>
    <n v="47.91"/>
    <x v="6"/>
    <x v="11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x v="2653"/>
    <b v="0"/>
    <n v="35"/>
    <b v="1"/>
    <s v="film &amp; video/television"/>
    <n v="105"/>
    <n v="15"/>
    <x v="5"/>
    <x v="16"/>
    <x v="2653"/>
    <x v="263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5"/>
    <x v="2654"/>
    <b v="0"/>
    <n v="7"/>
    <b v="1"/>
    <s v="theater/musical"/>
    <n v="105"/>
    <n v="75"/>
    <x v="6"/>
    <x v="19"/>
    <x v="2654"/>
    <x v="263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6"/>
    <x v="2655"/>
    <b v="1"/>
    <n v="18"/>
    <b v="1"/>
    <s v="theater/plays"/>
    <n v="175"/>
    <n v="29.17"/>
    <x v="6"/>
    <x v="11"/>
    <x v="2655"/>
    <x v="2636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x v="2656"/>
    <b v="0"/>
    <n v="9"/>
    <b v="0"/>
    <s v="theater/spaces"/>
    <n v="5"/>
    <n v="57.89"/>
    <x v="6"/>
    <x v="9"/>
    <x v="2656"/>
    <x v="263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8"/>
    <x v="2657"/>
    <b v="0"/>
    <n v="8"/>
    <b v="0"/>
    <s v="music/jazz"/>
    <n v="3"/>
    <n v="65"/>
    <x v="7"/>
    <x v="33"/>
    <x v="2657"/>
    <x v="2638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39"/>
    <x v="2658"/>
    <b v="0"/>
    <n v="11"/>
    <b v="0"/>
    <s v="theater/plays"/>
    <n v="3"/>
    <n v="47.27"/>
    <x v="6"/>
    <x v="11"/>
    <x v="2658"/>
    <x v="2639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40"/>
    <x v="2659"/>
    <b v="0"/>
    <n v="16"/>
    <b v="1"/>
    <s v="music/rock"/>
    <n v="104"/>
    <n v="32.5"/>
    <x v="7"/>
    <x v="15"/>
    <x v="2659"/>
    <x v="264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1"/>
    <x v="2660"/>
    <b v="0"/>
    <n v="11"/>
    <b v="1"/>
    <s v="music/rock"/>
    <n v="104"/>
    <n v="47.27"/>
    <x v="7"/>
    <x v="15"/>
    <x v="2660"/>
    <x v="26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2"/>
    <x v="2661"/>
    <b v="0"/>
    <n v="9"/>
    <b v="1"/>
    <s v="theater/plays"/>
    <n v="104"/>
    <n v="57.78"/>
    <x v="6"/>
    <x v="11"/>
    <x v="2661"/>
    <x v="264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x v="2662"/>
    <b v="0"/>
    <n v="15"/>
    <b v="1"/>
    <s v="music/rock"/>
    <n v="104"/>
    <n v="34.6"/>
    <x v="7"/>
    <x v="15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x v="2663"/>
    <b v="0"/>
    <n v="10"/>
    <b v="1"/>
    <s v="music/indie rock"/>
    <n v="103"/>
    <n v="51.6"/>
    <x v="7"/>
    <x v="12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x v="2664"/>
    <b v="0"/>
    <n v="6"/>
    <b v="0"/>
    <s v="photography/photobooks"/>
    <n v="2"/>
    <n v="84.83"/>
    <x v="2"/>
    <x v="3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x v="2665"/>
    <b v="0"/>
    <n v="5"/>
    <b v="0"/>
    <s v="photography/people"/>
    <n v="17"/>
    <n v="101.8"/>
    <x v="2"/>
    <x v="36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x v="2666"/>
    <b v="0"/>
    <n v="6"/>
    <b v="0"/>
    <s v="publishing/art books"/>
    <n v="5"/>
    <n v="84.33"/>
    <x v="1"/>
    <x v="32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x v="2667"/>
    <b v="0"/>
    <n v="17"/>
    <b v="1"/>
    <s v="theater/plays"/>
    <n v="202"/>
    <n v="29.71"/>
    <x v="6"/>
    <x v="11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x v="2668"/>
    <b v="0"/>
    <n v="10"/>
    <b v="0"/>
    <s v="theater/plays"/>
    <n v="20"/>
    <n v="50.4"/>
    <x v="6"/>
    <x v="11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x v="2669"/>
    <b v="0"/>
    <n v="22"/>
    <b v="1"/>
    <s v="theater/plays"/>
    <n v="144"/>
    <n v="22.91"/>
    <x v="6"/>
    <x v="11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x v="2670"/>
    <b v="0"/>
    <n v="20"/>
    <b v="1"/>
    <s v="theater/plays"/>
    <n v="101"/>
    <n v="25.16"/>
    <x v="6"/>
    <x v="11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x v="2671"/>
    <b v="0"/>
    <n v="3"/>
    <b v="0"/>
    <s v="technology/wearables"/>
    <n v="1"/>
    <n v="167.67"/>
    <x v="0"/>
    <x v="1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x v="2672"/>
    <b v="0"/>
    <n v="16"/>
    <b v="1"/>
    <s v="film &amp; video/shorts"/>
    <n v="100"/>
    <n v="31.38"/>
    <x v="5"/>
    <x v="27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x v="2673"/>
    <b v="0"/>
    <n v="8"/>
    <b v="1"/>
    <s v="theater/plays"/>
    <n v="100"/>
    <n v="62.63"/>
    <x v="6"/>
    <x v="11"/>
    <x v="2673"/>
    <x v="265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55"/>
    <x v="2674"/>
    <b v="0"/>
    <n v="1"/>
    <b v="0"/>
    <s v="theater/musical"/>
    <n v="1"/>
    <n v="500"/>
    <x v="6"/>
    <x v="19"/>
    <x v="2674"/>
    <x v="2655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6"/>
    <x v="2675"/>
    <b v="0"/>
    <n v="17"/>
    <b v="0"/>
    <s v="theater/plays"/>
    <n v="9"/>
    <n v="29.41"/>
    <x v="6"/>
    <x v="11"/>
    <x v="2675"/>
    <x v="2656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7"/>
    <x v="2676"/>
    <b v="0"/>
    <n v="7"/>
    <b v="1"/>
    <s v="film &amp; video/shorts"/>
    <n v="100"/>
    <n v="71.430000000000007"/>
    <x v="5"/>
    <x v="27"/>
    <x v="2676"/>
    <x v="265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x v="2658"/>
    <x v="2677"/>
    <b v="0"/>
    <n v="1"/>
    <b v="0"/>
    <s v="film &amp; video/science fiction"/>
    <n v="100"/>
    <n v="500"/>
    <x v="5"/>
    <x v="21"/>
    <x v="2677"/>
    <x v="2658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x v="2678"/>
    <b v="0"/>
    <n v="6"/>
    <b v="1"/>
    <s v="theater/musical"/>
    <n v="100"/>
    <n v="83.33"/>
    <x v="6"/>
    <x v="19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x v="2679"/>
    <b v="0"/>
    <n v="8"/>
    <b v="1"/>
    <s v="theater/spaces"/>
    <n v="100"/>
    <n v="62.5"/>
    <x v="6"/>
    <x v="9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x v="2680"/>
    <b v="0"/>
    <n v="12"/>
    <b v="1"/>
    <s v="theater/plays"/>
    <n v="100"/>
    <n v="41.67"/>
    <x v="6"/>
    <x v="11"/>
    <x v="2680"/>
    <x v="2661"/>
    <x v="1"/>
  </r>
  <r>
    <n v="3572"/>
    <s v="Monster"/>
    <s v="A darkly comic one woman show by Abram Rooney as part of The Camden Fringe 2015."/>
    <n v="500"/>
    <n v="500"/>
    <x v="0"/>
    <s v="GB"/>
    <s v="GBP"/>
    <x v="2662"/>
    <x v="2681"/>
    <b v="0"/>
    <n v="9"/>
    <b v="1"/>
    <s v="theater/plays"/>
    <n v="100"/>
    <n v="55.56"/>
    <x v="6"/>
    <x v="11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x v="2682"/>
    <b v="0"/>
    <n v="14"/>
    <b v="1"/>
    <s v="theater/plays"/>
    <n v="100"/>
    <n v="35.71"/>
    <x v="6"/>
    <x v="11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x v="2683"/>
    <b v="0"/>
    <n v="17"/>
    <b v="1"/>
    <s v="theater/plays"/>
    <n v="100"/>
    <n v="29.41"/>
    <x v="6"/>
    <x v="11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x v="2684"/>
    <b v="0"/>
    <n v="3"/>
    <b v="1"/>
    <s v="theater/musical"/>
    <n v="100"/>
    <n v="166.67"/>
    <x v="6"/>
    <x v="19"/>
    <x v="2684"/>
    <x v="266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66"/>
    <x v="2685"/>
    <b v="0"/>
    <n v="20"/>
    <b v="1"/>
    <s v="music/rock"/>
    <n v="143"/>
    <n v="25"/>
    <x v="7"/>
    <x v="15"/>
    <x v="2685"/>
    <x v="266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x v="2686"/>
    <b v="0"/>
    <n v="17"/>
    <b v="0"/>
    <s v="theater/plays"/>
    <n v="17"/>
    <n v="29.24"/>
    <x v="6"/>
    <x v="11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x v="2687"/>
    <b v="0"/>
    <n v="49"/>
    <b v="1"/>
    <s v="technology/space exploration"/>
    <n v="164"/>
    <n v="10.039999999999999"/>
    <x v="0"/>
    <x v="4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x v="2688"/>
    <b v="0"/>
    <n v="3"/>
    <b v="0"/>
    <s v="theater/plays"/>
    <n v="2"/>
    <n v="163.33000000000001"/>
    <x v="6"/>
    <x v="11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x v="2689"/>
    <b v="0"/>
    <n v="13"/>
    <b v="0"/>
    <s v="theater/plays"/>
    <n v="10"/>
    <n v="37.54"/>
    <x v="6"/>
    <x v="11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x v="2690"/>
    <b v="0"/>
    <n v="9"/>
    <b v="0"/>
    <s v="music/faith"/>
    <n v="10"/>
    <n v="54.11"/>
    <x v="7"/>
    <x v="14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x v="2691"/>
    <b v="0"/>
    <n v="8"/>
    <b v="0"/>
    <s v="technology/wearables"/>
    <n v="2"/>
    <n v="60.75"/>
    <x v="0"/>
    <x v="1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x v="2692"/>
    <b v="0"/>
    <n v="11"/>
    <b v="1"/>
    <s v="theater/plays"/>
    <n v="108"/>
    <n v="44.09"/>
    <x v="6"/>
    <x v="11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x v="2693"/>
    <b v="0"/>
    <n v="17"/>
    <b v="1"/>
    <s v="theater/plays"/>
    <n v="138"/>
    <n v="28.32"/>
    <x v="6"/>
    <x v="11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x v="2694"/>
    <b v="0"/>
    <n v="4"/>
    <b v="0"/>
    <s v="technology/wearables"/>
    <n v="1"/>
    <n v="120.25"/>
    <x v="0"/>
    <x v="1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x v="2695"/>
    <b v="0"/>
    <n v="8"/>
    <b v="0"/>
    <s v="theater/musical"/>
    <n v="5"/>
    <n v="60.13"/>
    <x v="6"/>
    <x v="19"/>
    <x v="2695"/>
    <x v="267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7"/>
    <x v="2696"/>
    <b v="0"/>
    <n v="8"/>
    <b v="0"/>
    <s v="technology/wearables"/>
    <n v="12"/>
    <n v="60"/>
    <x v="0"/>
    <x v="1"/>
    <x v="2696"/>
    <x v="2677"/>
    <x v="1"/>
  </r>
  <r>
    <n v="452"/>
    <s v="Lost in the Shadows"/>
    <s v="A man must find his way out of the depths of the shadows by using the aid of a little girl."/>
    <n v="750"/>
    <n v="480"/>
    <x v="2"/>
    <s v="US"/>
    <s v="USD"/>
    <x v="2678"/>
    <x v="2697"/>
    <b v="0"/>
    <n v="12"/>
    <b v="0"/>
    <s v="film &amp; video/animation"/>
    <n v="64"/>
    <n v="40"/>
    <x v="5"/>
    <x v="23"/>
    <x v="2697"/>
    <x v="2678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x v="2698"/>
    <b v="0"/>
    <n v="22"/>
    <b v="0"/>
    <s v="games/video games"/>
    <n v="10"/>
    <n v="21.73"/>
    <x v="3"/>
    <x v="18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x v="2699"/>
    <b v="0"/>
    <n v="6"/>
    <b v="0"/>
    <s v="theater/spaces"/>
    <n v="12"/>
    <n v="78.33"/>
    <x v="6"/>
    <x v="9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x v="2700"/>
    <b v="0"/>
    <n v="31"/>
    <b v="1"/>
    <s v="theater/plays"/>
    <n v="149"/>
    <n v="15.13"/>
    <x v="6"/>
    <x v="11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x v="2701"/>
    <b v="0"/>
    <n v="4"/>
    <b v="0"/>
    <s v="technology/wearables"/>
    <n v="0"/>
    <n v="116.75"/>
    <x v="0"/>
    <x v="1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x v="2702"/>
    <b v="0"/>
    <n v="13"/>
    <b v="0"/>
    <s v="theater/plays"/>
    <n v="5"/>
    <n v="35.92"/>
    <x v="6"/>
    <x v="11"/>
    <x v="2702"/>
    <x v="268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4"/>
    <x v="2703"/>
    <b v="0"/>
    <n v="8"/>
    <b v="0"/>
    <s v="technology/web"/>
    <n v="1"/>
    <n v="57.88"/>
    <x v="0"/>
    <x v="26"/>
    <x v="2703"/>
    <x v="2684"/>
    <x v="2"/>
  </r>
  <r>
    <n v="2161"/>
    <s v="CallMeGhost DEBUT ALBUM preorder!"/>
    <s v="We're trying to fund hard copies of our debut album!"/>
    <n v="400"/>
    <n v="463"/>
    <x v="0"/>
    <s v="US"/>
    <s v="USD"/>
    <x v="2685"/>
    <x v="2704"/>
    <b v="0"/>
    <n v="13"/>
    <b v="1"/>
    <s v="music/rock"/>
    <n v="116"/>
    <n v="35.619999999999997"/>
    <x v="7"/>
    <x v="15"/>
    <x v="2704"/>
    <x v="2685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6"/>
    <x v="2705"/>
    <b v="0"/>
    <n v="6"/>
    <b v="0"/>
    <s v="food/food trucks"/>
    <n v="2"/>
    <n v="76.67"/>
    <x v="4"/>
    <x v="29"/>
    <x v="2705"/>
    <x v="2686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7"/>
    <x v="2706"/>
    <b v="0"/>
    <n v="13"/>
    <b v="0"/>
    <s v="food/food trucks"/>
    <n v="3"/>
    <n v="35.380000000000003"/>
    <x v="4"/>
    <x v="29"/>
    <x v="2706"/>
    <x v="2687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88"/>
    <x v="2707"/>
    <b v="0"/>
    <n v="12"/>
    <b v="0"/>
    <s v="theater/plays"/>
    <n v="8"/>
    <n v="38.33"/>
    <x v="6"/>
    <x v="11"/>
    <x v="2707"/>
    <x v="268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9"/>
    <x v="2708"/>
    <b v="0"/>
    <n v="21"/>
    <b v="1"/>
    <s v="film &amp; video/shorts"/>
    <n v="131"/>
    <n v="21.9"/>
    <x v="5"/>
    <x v="27"/>
    <x v="2708"/>
    <x v="2689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90"/>
    <x v="2709"/>
    <b v="0"/>
    <n v="15"/>
    <b v="1"/>
    <s v="film &amp; video/shorts"/>
    <n v="153"/>
    <n v="30.67"/>
    <x v="5"/>
    <x v="27"/>
    <x v="2709"/>
    <x v="269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1"/>
    <x v="2710"/>
    <b v="0"/>
    <n v="15"/>
    <b v="1"/>
    <s v="theater/plays"/>
    <n v="184"/>
    <n v="30.67"/>
    <x v="6"/>
    <x v="11"/>
    <x v="2710"/>
    <x v="269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x v="2711"/>
    <b v="0"/>
    <n v="9"/>
    <b v="0"/>
    <s v="theater/musical"/>
    <n v="30"/>
    <n v="50.56"/>
    <x v="6"/>
    <x v="19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x v="2712"/>
    <b v="0"/>
    <n v="14"/>
    <b v="0"/>
    <s v="theater/plays"/>
    <n v="2"/>
    <n v="32.36"/>
    <x v="6"/>
    <x v="11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x v="2713"/>
    <b v="0"/>
    <n v="14"/>
    <b v="0"/>
    <s v="theater/plays"/>
    <n v="38"/>
    <n v="32.36"/>
    <x v="6"/>
    <x v="11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x v="2714"/>
    <b v="0"/>
    <n v="15"/>
    <b v="0"/>
    <s v="theater/musical"/>
    <n v="3"/>
    <n v="30.13"/>
    <x v="6"/>
    <x v="19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x v="2715"/>
    <b v="0"/>
    <n v="11"/>
    <b v="0"/>
    <s v="theater/spaces"/>
    <n v="3"/>
    <n v="41"/>
    <x v="6"/>
    <x v="9"/>
    <x v="2715"/>
    <x v="269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6"/>
    <x v="2716"/>
    <b v="0"/>
    <n v="7"/>
    <b v="0"/>
    <s v="theater/plays"/>
    <n v="18"/>
    <n v="64.290000000000006"/>
    <x v="6"/>
    <x v="11"/>
    <x v="2716"/>
    <x v="269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7"/>
    <x v="2717"/>
    <b v="0"/>
    <n v="15"/>
    <b v="1"/>
    <s v="theater/plays"/>
    <n v="113"/>
    <n v="30"/>
    <x v="6"/>
    <x v="11"/>
    <x v="2717"/>
    <x v="269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x v="2718"/>
    <b v="0"/>
    <n v="10"/>
    <b v="0"/>
    <s v="publishing/translations"/>
    <n v="7"/>
    <n v="44.5"/>
    <x v="1"/>
    <x v="31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x v="2719"/>
    <b v="0"/>
    <n v="11"/>
    <b v="0"/>
    <s v="publishing/fiction"/>
    <n v="9"/>
    <n v="40.450000000000003"/>
    <x v="1"/>
    <x v="35"/>
    <x v="2719"/>
    <x v="269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0"/>
    <x v="2720"/>
    <b v="0"/>
    <n v="10"/>
    <b v="0"/>
    <s v="theater/plays"/>
    <n v="18"/>
    <n v="44"/>
    <x v="6"/>
    <x v="11"/>
    <x v="2720"/>
    <x v="27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1"/>
    <x v="2721"/>
    <b v="0"/>
    <n v="18"/>
    <b v="1"/>
    <s v="theater/plays"/>
    <n v="110"/>
    <n v="24.44"/>
    <x v="6"/>
    <x v="11"/>
    <x v="2721"/>
    <x v="270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x v="2722"/>
    <b v="0"/>
    <n v="9"/>
    <b v="0"/>
    <s v="theater/plays"/>
    <n v="22"/>
    <n v="48.56"/>
    <x v="6"/>
    <x v="11"/>
    <x v="2722"/>
    <x v="270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3"/>
    <x v="2723"/>
    <b v="0"/>
    <n v="3"/>
    <b v="0"/>
    <s v="technology/web"/>
    <n v="4"/>
    <n v="145"/>
    <x v="0"/>
    <x v="26"/>
    <x v="2723"/>
    <x v="270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4"/>
    <x v="2724"/>
    <b v="0"/>
    <n v="10"/>
    <b v="0"/>
    <s v="film &amp; video/drama"/>
    <n v="16"/>
    <n v="43.5"/>
    <x v="5"/>
    <x v="10"/>
    <x v="2724"/>
    <x v="2704"/>
    <x v="2"/>
  </r>
  <r>
    <n v="819"/>
    <s v="Winter Tour"/>
    <s v="We are touring the Southeast in support of our new EP"/>
    <n v="400"/>
    <n v="435"/>
    <x v="0"/>
    <s v="US"/>
    <s v="USD"/>
    <x v="2705"/>
    <x v="2725"/>
    <b v="0"/>
    <n v="14"/>
    <b v="1"/>
    <s v="music/rock"/>
    <n v="109"/>
    <n v="31.07"/>
    <x v="7"/>
    <x v="15"/>
    <x v="2725"/>
    <x v="27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x v="2726"/>
    <b v="0"/>
    <n v="4"/>
    <b v="0"/>
    <s v="technology/gadgets"/>
    <n v="2"/>
    <n v="108.25"/>
    <x v="0"/>
    <x v="6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x v="2727"/>
    <b v="0"/>
    <n v="12"/>
    <b v="0"/>
    <s v="film &amp; video/animation"/>
    <n v="1"/>
    <n v="35.83"/>
    <x v="5"/>
    <x v="23"/>
    <x v="2727"/>
    <x v="270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08"/>
    <x v="2728"/>
    <b v="0"/>
    <n v="13"/>
    <b v="0"/>
    <s v="theater/plays"/>
    <n v="34"/>
    <n v="33.08"/>
    <x v="6"/>
    <x v="11"/>
    <x v="2728"/>
    <x v="270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x v="2729"/>
    <b v="0"/>
    <n v="10"/>
    <b v="0"/>
    <s v="theater/spaces"/>
    <n v="57"/>
    <n v="43"/>
    <x v="6"/>
    <x v="9"/>
    <x v="2729"/>
    <x v="270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10"/>
    <x v="2730"/>
    <b v="0"/>
    <n v="9"/>
    <b v="1"/>
    <s v="food/small batch"/>
    <n v="108"/>
    <n v="47.78"/>
    <x v="4"/>
    <x v="7"/>
    <x v="2730"/>
    <x v="271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1"/>
    <x v="2731"/>
    <b v="0"/>
    <n v="14"/>
    <b v="1"/>
    <s v="theater/plays"/>
    <n v="129"/>
    <n v="30.71"/>
    <x v="6"/>
    <x v="11"/>
    <x v="2731"/>
    <x v="271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2"/>
    <x v="2732"/>
    <b v="0"/>
    <n v="20"/>
    <b v="1"/>
    <s v="theater/plays"/>
    <n v="143"/>
    <n v="21.5"/>
    <x v="6"/>
    <x v="11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x v="2733"/>
    <b v="0"/>
    <n v="7"/>
    <b v="0"/>
    <s v="theater/plays"/>
    <n v="28"/>
    <n v="61"/>
    <x v="6"/>
    <x v="11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x v="2734"/>
    <b v="0"/>
    <n v="8"/>
    <b v="0"/>
    <s v="technology/web"/>
    <n v="0"/>
    <n v="53.25"/>
    <x v="0"/>
    <x v="26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x v="2735"/>
    <b v="0"/>
    <n v="9"/>
    <b v="0"/>
    <s v="theater/musical"/>
    <n v="9"/>
    <n v="47.33"/>
    <x v="6"/>
    <x v="19"/>
    <x v="2735"/>
    <x v="271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6"/>
    <x v="2736"/>
    <b v="0"/>
    <n v="7"/>
    <b v="0"/>
    <s v="games/mobile games"/>
    <n v="0"/>
    <n v="60.71"/>
    <x v="3"/>
    <x v="28"/>
    <x v="2736"/>
    <x v="271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x v="2737"/>
    <b v="0"/>
    <n v="24"/>
    <b v="0"/>
    <s v="games/video games"/>
    <n v="5"/>
    <n v="17.71"/>
    <x v="3"/>
    <x v="18"/>
    <x v="2737"/>
    <x v="271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18"/>
    <x v="2738"/>
    <b v="0"/>
    <n v="8"/>
    <b v="0"/>
    <s v="theater/plays"/>
    <n v="24"/>
    <n v="53.13"/>
    <x v="6"/>
    <x v="11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x v="2739"/>
    <b v="0"/>
    <n v="9"/>
    <b v="1"/>
    <s v="music/electronic music"/>
    <n v="101"/>
    <n v="47.22"/>
    <x v="7"/>
    <x v="13"/>
    <x v="2739"/>
    <x v="271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20"/>
    <x v="2740"/>
    <b v="0"/>
    <n v="8"/>
    <b v="1"/>
    <s v="film &amp; video/shorts"/>
    <n v="106"/>
    <n v="53.13"/>
    <x v="5"/>
    <x v="27"/>
    <x v="2740"/>
    <x v="272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x v="2741"/>
    <b v="0"/>
    <n v="28"/>
    <b v="1"/>
    <s v="music/electronic music"/>
    <n v="383"/>
    <n v="15.04"/>
    <x v="7"/>
    <x v="13"/>
    <x v="2741"/>
    <x v="2721"/>
    <x v="0"/>
  </r>
  <r>
    <n v="3719"/>
    <s v="Corium"/>
    <s v="A new piece of physical theatre about love, regret and longing."/>
    <n v="200"/>
    <n v="420"/>
    <x v="0"/>
    <s v="GB"/>
    <s v="GBP"/>
    <x v="2722"/>
    <x v="2742"/>
    <b v="0"/>
    <n v="4"/>
    <b v="1"/>
    <s v="theater/plays"/>
    <n v="210"/>
    <n v="105"/>
    <x v="6"/>
    <x v="11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x v="2743"/>
    <b v="0"/>
    <n v="4"/>
    <b v="0"/>
    <s v="publishing/translations"/>
    <n v="8"/>
    <n v="104.75"/>
    <x v="1"/>
    <x v="31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x v="2744"/>
    <b v="0"/>
    <n v="14"/>
    <b v="0"/>
    <s v="theater/plays"/>
    <n v="42"/>
    <n v="29.79"/>
    <x v="6"/>
    <x v="11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x v="2745"/>
    <b v="1"/>
    <n v="22"/>
    <b v="1"/>
    <s v="music/indie rock"/>
    <n v="104"/>
    <n v="18.91"/>
    <x v="7"/>
    <x v="12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x v="2746"/>
    <b v="0"/>
    <n v="8"/>
    <b v="0"/>
    <s v="film &amp; video/animation"/>
    <n v="14"/>
    <n v="51.88"/>
    <x v="5"/>
    <x v="23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x v="2747"/>
    <b v="0"/>
    <n v="7"/>
    <b v="0"/>
    <s v="theater/plays"/>
    <n v="7"/>
    <n v="59"/>
    <x v="6"/>
    <x v="11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x v="2748"/>
    <b v="0"/>
    <n v="8"/>
    <b v="0"/>
    <s v="technology/wearables"/>
    <n v="2"/>
    <n v="51.38"/>
    <x v="0"/>
    <x v="1"/>
    <x v="2748"/>
    <x v="272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29"/>
    <x v="2749"/>
    <b v="0"/>
    <n v="1"/>
    <b v="0"/>
    <s v="games/video games"/>
    <n v="1"/>
    <n v="410"/>
    <x v="3"/>
    <x v="18"/>
    <x v="2749"/>
    <x v="272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0"/>
    <x v="2750"/>
    <b v="0"/>
    <n v="10"/>
    <b v="0"/>
    <s v="theater/plays"/>
    <n v="24"/>
    <n v="41"/>
    <x v="6"/>
    <x v="11"/>
    <x v="2750"/>
    <x v="2730"/>
    <x v="5"/>
  </r>
  <r>
    <n v="22"/>
    <s v="CREATURES OF HABIT!"/>
    <s v="Meet Gary, and Troy: Two unlikely friends that investigate &quot;strange phenomenon&quot;."/>
    <n v="350"/>
    <n v="410"/>
    <x v="0"/>
    <s v="US"/>
    <s v="USD"/>
    <x v="2731"/>
    <x v="2751"/>
    <b v="0"/>
    <n v="8"/>
    <b v="1"/>
    <s v="film &amp; video/television"/>
    <n v="117"/>
    <n v="51.25"/>
    <x v="5"/>
    <x v="16"/>
    <x v="2751"/>
    <x v="273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x v="2752"/>
    <b v="0"/>
    <n v="27"/>
    <b v="1"/>
    <s v="theater/plays"/>
    <n v="136"/>
    <n v="15.15"/>
    <x v="6"/>
    <x v="11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x v="2753"/>
    <b v="0"/>
    <n v="9"/>
    <b v="0"/>
    <s v="technology/wearables"/>
    <n v="1"/>
    <n v="45.33"/>
    <x v="0"/>
    <x v="1"/>
    <x v="2753"/>
    <x v="2733"/>
    <x v="2"/>
  </r>
  <r>
    <n v="2150"/>
    <s v="The Unknown Door"/>
    <s v="A pixel styled open world detective game."/>
    <n v="50000"/>
    <n v="405"/>
    <x v="2"/>
    <s v="NO"/>
    <s v="NOK"/>
    <x v="2734"/>
    <x v="2754"/>
    <b v="0"/>
    <n v="4"/>
    <b v="0"/>
    <s v="games/video games"/>
    <n v="1"/>
    <n v="101.25"/>
    <x v="3"/>
    <x v="18"/>
    <x v="2754"/>
    <x v="273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5"/>
    <x v="2755"/>
    <b v="0"/>
    <n v="31"/>
    <b v="0"/>
    <s v="technology/wearables"/>
    <n v="3"/>
    <n v="13"/>
    <x v="0"/>
    <x v="1"/>
    <x v="2755"/>
    <x v="273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6"/>
    <x v="2756"/>
    <b v="0"/>
    <n v="5"/>
    <b v="0"/>
    <s v="publishing/translations"/>
    <n v="8"/>
    <n v="80.599999999999994"/>
    <x v="1"/>
    <x v="31"/>
    <x v="2756"/>
    <x v="273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7"/>
    <x v="2757"/>
    <b v="0"/>
    <n v="5"/>
    <b v="0"/>
    <s v="film &amp; video/science fiction"/>
    <n v="13"/>
    <n v="80.599999999999994"/>
    <x v="5"/>
    <x v="21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x v="2758"/>
    <b v="0"/>
    <n v="4"/>
    <b v="0"/>
    <s v="theater/musical"/>
    <n v="4"/>
    <n v="100.5"/>
    <x v="6"/>
    <x v="19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x v="2759"/>
    <b v="0"/>
    <n v="13"/>
    <b v="0"/>
    <s v="film &amp; video/drama"/>
    <n v="33"/>
    <n v="30.85"/>
    <x v="5"/>
    <x v="10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x v="2760"/>
    <b v="0"/>
    <n v="5"/>
    <b v="0"/>
    <s v="film &amp; video/drama"/>
    <n v="40"/>
    <n v="80.2"/>
    <x v="5"/>
    <x v="10"/>
    <x v="2760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x v="2741"/>
    <x v="2761"/>
    <b v="0"/>
    <n v="16"/>
    <b v="1"/>
    <s v="music/indie rock"/>
    <n v="133"/>
    <n v="25.02"/>
    <x v="7"/>
    <x v="12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x v="2762"/>
    <b v="0"/>
    <n v="3"/>
    <b v="0"/>
    <s v="film &amp; video/animation"/>
    <n v="1"/>
    <n v="133.33000000000001"/>
    <x v="5"/>
    <x v="23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x v="2763"/>
    <b v="0"/>
    <n v="6"/>
    <b v="0"/>
    <s v="publishing/fiction"/>
    <n v="3"/>
    <n v="66.67"/>
    <x v="1"/>
    <x v="35"/>
    <x v="2763"/>
    <x v="274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4"/>
    <x v="2764"/>
    <b v="0"/>
    <n v="5"/>
    <b v="0"/>
    <s v="theater/plays"/>
    <n v="11"/>
    <n v="80"/>
    <x v="6"/>
    <x v="11"/>
    <x v="2764"/>
    <x v="274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x v="2765"/>
    <b v="0"/>
    <n v="6"/>
    <b v="0"/>
    <s v="theater/plays"/>
    <n v="16"/>
    <n v="66.67"/>
    <x v="6"/>
    <x v="11"/>
    <x v="2765"/>
    <x v="274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6"/>
    <x v="2766"/>
    <b v="0"/>
    <n v="13"/>
    <b v="1"/>
    <s v="theater/plays"/>
    <n v="100"/>
    <n v="30.77"/>
    <x v="6"/>
    <x v="11"/>
    <x v="2766"/>
    <x v="274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x v="2767"/>
    <b v="0"/>
    <n v="5"/>
    <b v="0"/>
    <s v="theater/plays"/>
    <n v="12"/>
    <n v="79.400000000000006"/>
    <x v="6"/>
    <x v="11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x v="2768"/>
    <b v="0"/>
    <n v="7"/>
    <b v="0"/>
    <s v="film &amp; video/animation"/>
    <n v="1"/>
    <n v="56.57"/>
    <x v="5"/>
    <x v="23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x v="2769"/>
    <b v="0"/>
    <n v="13"/>
    <b v="1"/>
    <s v="music/classical music"/>
    <n v="156"/>
    <n v="30.08"/>
    <x v="7"/>
    <x v="25"/>
    <x v="2769"/>
    <x v="274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0"/>
    <x v="2770"/>
    <b v="0"/>
    <n v="6"/>
    <b v="0"/>
    <s v="theater/plays"/>
    <n v="19"/>
    <n v="64.17"/>
    <x v="6"/>
    <x v="11"/>
    <x v="2770"/>
    <x v="275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1"/>
    <x v="2771"/>
    <b v="0"/>
    <n v="14"/>
    <b v="1"/>
    <s v="theater/plays"/>
    <n v="128"/>
    <n v="27.5"/>
    <x v="6"/>
    <x v="11"/>
    <x v="2771"/>
    <x v="275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x v="2772"/>
    <b v="0"/>
    <n v="12"/>
    <b v="0"/>
    <s v="photography/people"/>
    <n v="5"/>
    <n v="31.75"/>
    <x v="2"/>
    <x v="36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x v="2773"/>
    <b v="0"/>
    <n v="15"/>
    <b v="1"/>
    <s v="theater/plays"/>
    <n v="127"/>
    <n v="25.4"/>
    <x v="6"/>
    <x v="11"/>
    <x v="2773"/>
    <x v="275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4"/>
    <x v="2774"/>
    <b v="1"/>
    <n v="9"/>
    <b v="0"/>
    <s v="photography/photobooks"/>
    <n v="11"/>
    <n v="42.22"/>
    <x v="2"/>
    <x v="3"/>
    <x v="2774"/>
    <x v="275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5"/>
    <x v="2775"/>
    <b v="0"/>
    <n v="8"/>
    <b v="0"/>
    <s v="publishing/children's books"/>
    <n v="19"/>
    <n v="47.5"/>
    <x v="1"/>
    <x v="39"/>
    <x v="2775"/>
    <x v="275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6"/>
    <x v="2776"/>
    <b v="0"/>
    <n v="7"/>
    <b v="0"/>
    <s v="film &amp; video/drama"/>
    <n v="58"/>
    <n v="54.29"/>
    <x v="5"/>
    <x v="10"/>
    <x v="2776"/>
    <x v="2756"/>
    <x v="4"/>
  </r>
  <r>
    <n v="963"/>
    <s v="The Ultimate Learning Center"/>
    <s v="WE are molding an educated, motivated, non violent GENERATION!"/>
    <n v="35000"/>
    <n v="377"/>
    <x v="2"/>
    <s v="US"/>
    <s v="USD"/>
    <x v="2757"/>
    <x v="2777"/>
    <b v="0"/>
    <n v="9"/>
    <b v="0"/>
    <s v="technology/wearables"/>
    <n v="1"/>
    <n v="41.89"/>
    <x v="0"/>
    <x v="1"/>
    <x v="2777"/>
    <x v="275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8"/>
    <x v="2778"/>
    <b v="0"/>
    <n v="7"/>
    <b v="0"/>
    <s v="theater/spaces"/>
    <n v="0"/>
    <n v="53.71"/>
    <x v="6"/>
    <x v="9"/>
    <x v="2778"/>
    <x v="2758"/>
    <x v="2"/>
  </r>
  <r>
    <n v="372"/>
    <s v="Wild Equus"/>
    <s v="A short documentary exploring the uses of 'Natural Horsemanship' across Europe"/>
    <n v="300"/>
    <n v="376"/>
    <x v="0"/>
    <s v="GB"/>
    <s v="GBP"/>
    <x v="2759"/>
    <x v="2779"/>
    <b v="0"/>
    <n v="9"/>
    <b v="1"/>
    <s v="film &amp; video/documentary"/>
    <n v="125"/>
    <n v="41.78"/>
    <x v="5"/>
    <x v="8"/>
    <x v="2779"/>
    <x v="275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0"/>
    <x v="2780"/>
    <b v="0"/>
    <n v="4"/>
    <b v="0"/>
    <s v="theater/plays"/>
    <n v="4"/>
    <n v="93.75"/>
    <x v="6"/>
    <x v="11"/>
    <x v="2780"/>
    <x v="276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1"/>
    <x v="2781"/>
    <b v="0"/>
    <n v="9"/>
    <b v="0"/>
    <s v="music/jazz"/>
    <n v="6"/>
    <n v="41.67"/>
    <x v="7"/>
    <x v="33"/>
    <x v="2781"/>
    <x v="276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2"/>
    <x v="2782"/>
    <b v="0"/>
    <n v="7"/>
    <b v="1"/>
    <s v="publishing/nonfiction"/>
    <n v="125"/>
    <n v="53.57"/>
    <x v="1"/>
    <x v="17"/>
    <x v="2782"/>
    <x v="2762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2763"/>
    <x v="2783"/>
    <b v="0"/>
    <n v="9"/>
    <b v="1"/>
    <s v="theater/plays"/>
    <n v="150"/>
    <n v="41.67"/>
    <x v="6"/>
    <x v="11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x v="2784"/>
    <b v="0"/>
    <n v="25"/>
    <b v="1"/>
    <s v="theater/spaces"/>
    <n v="124"/>
    <n v="14.84"/>
    <x v="6"/>
    <x v="9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x v="2785"/>
    <b v="0"/>
    <n v="8"/>
    <b v="1"/>
    <s v="theater/plays"/>
    <n v="123"/>
    <n v="46.13"/>
    <x v="6"/>
    <x v="11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x v="2786"/>
    <b v="0"/>
    <n v="9"/>
    <b v="0"/>
    <s v="photography/places"/>
    <n v="7"/>
    <n v="40.78"/>
    <x v="2"/>
    <x v="34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x v="2787"/>
    <b v="0"/>
    <n v="5"/>
    <b v="0"/>
    <s v="theater/plays"/>
    <n v="7"/>
    <n v="72.400000000000006"/>
    <x v="6"/>
    <x v="11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x v="2788"/>
    <b v="0"/>
    <n v="11"/>
    <b v="0"/>
    <s v="games/mobile games"/>
    <n v="10"/>
    <n v="32.82"/>
    <x v="3"/>
    <x v="28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x v="2789"/>
    <b v="0"/>
    <n v="3"/>
    <b v="0"/>
    <s v="film &amp; video/drama"/>
    <n v="1"/>
    <n v="120"/>
    <x v="5"/>
    <x v="10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x v="2790"/>
    <b v="0"/>
    <n v="6"/>
    <b v="0"/>
    <s v="publishing/fiction"/>
    <n v="2"/>
    <n v="60"/>
    <x v="1"/>
    <x v="35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x v="2791"/>
    <b v="0"/>
    <n v="15"/>
    <b v="0"/>
    <s v="music/faith"/>
    <n v="103"/>
    <n v="24"/>
    <x v="7"/>
    <x v="14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x v="2792"/>
    <b v="0"/>
    <n v="10"/>
    <b v="0"/>
    <s v="film &amp; video/science fiction"/>
    <n v="1"/>
    <n v="35.9"/>
    <x v="5"/>
    <x v="21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x v="2793"/>
    <b v="0"/>
    <n v="5"/>
    <b v="0"/>
    <s v="technology/space exploration"/>
    <n v="1"/>
    <n v="71.599999999999994"/>
    <x v="0"/>
    <x v="4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x v="2794"/>
    <b v="0"/>
    <n v="14"/>
    <b v="0"/>
    <s v="theater/plays"/>
    <n v="18"/>
    <n v="25.57"/>
    <x v="6"/>
    <x v="11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x v="2795"/>
    <b v="0"/>
    <n v="6"/>
    <b v="1"/>
    <s v="theater/plays"/>
    <n v="101"/>
    <n v="59.17"/>
    <x v="6"/>
    <x v="11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x v="2796"/>
    <b v="0"/>
    <n v="14"/>
    <b v="1"/>
    <s v="technology/space exploration"/>
    <n v="102"/>
    <n v="25.21"/>
    <x v="0"/>
    <x v="4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x v="2797"/>
    <b v="0"/>
    <n v="9"/>
    <b v="0"/>
    <s v="publishing/fiction"/>
    <n v="70"/>
    <n v="39"/>
    <x v="1"/>
    <x v="35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x v="2798"/>
    <b v="0"/>
    <n v="10"/>
    <b v="1"/>
    <s v="theater/musical"/>
    <n v="100"/>
    <n v="35.1"/>
    <x v="6"/>
    <x v="19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x v="2799"/>
    <b v="0"/>
    <n v="3"/>
    <b v="0"/>
    <s v="technology/web"/>
    <n v="0"/>
    <n v="116.67"/>
    <x v="0"/>
    <x v="26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x v="2800"/>
    <b v="0"/>
    <n v="13"/>
    <b v="0"/>
    <s v="publishing/art books"/>
    <n v="4"/>
    <n v="26.92"/>
    <x v="1"/>
    <x v="32"/>
    <x v="2800"/>
    <x v="2779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0"/>
    <x v="2801"/>
    <b v="0"/>
    <n v="12"/>
    <b v="0"/>
    <s v="theater/plays"/>
    <n v="16"/>
    <n v="29.17"/>
    <x v="6"/>
    <x v="11"/>
    <x v="2801"/>
    <x v="278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1"/>
    <x v="2802"/>
    <b v="0"/>
    <n v="10"/>
    <b v="1"/>
    <s v="theater/plays"/>
    <n v="140"/>
    <n v="35"/>
    <x v="6"/>
    <x v="11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x v="2803"/>
    <b v="0"/>
    <n v="9"/>
    <b v="0"/>
    <s v="technology/web"/>
    <n v="0"/>
    <n v="38.44"/>
    <x v="0"/>
    <x v="26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x v="2804"/>
    <b v="0"/>
    <n v="5"/>
    <b v="0"/>
    <s v="film &amp; video/drama"/>
    <n v="0"/>
    <n v="69"/>
    <x v="5"/>
    <x v="10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x v="2805"/>
    <b v="0"/>
    <n v="5"/>
    <b v="0"/>
    <s v="music/jazz"/>
    <n v="38"/>
    <n v="69"/>
    <x v="7"/>
    <x v="33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x v="2806"/>
    <b v="0"/>
    <n v="9"/>
    <b v="0"/>
    <s v="technology/web"/>
    <n v="6"/>
    <n v="37.89"/>
    <x v="0"/>
    <x v="26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x v="2807"/>
    <b v="0"/>
    <n v="17"/>
    <b v="1"/>
    <s v="theater/plays"/>
    <n v="113"/>
    <n v="20"/>
    <x v="6"/>
    <x v="11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x v="2808"/>
    <b v="0"/>
    <n v="9"/>
    <b v="0"/>
    <s v="film &amp; video/science fiction"/>
    <n v="8"/>
    <n v="37.56"/>
    <x v="5"/>
    <x v="21"/>
    <x v="2808"/>
    <x v="2787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88"/>
    <x v="2809"/>
    <b v="0"/>
    <n v="6"/>
    <b v="0"/>
    <s v="theater/spaces"/>
    <n v="0"/>
    <n v="55.83"/>
    <x v="6"/>
    <x v="9"/>
    <x v="2809"/>
    <x v="2788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89"/>
    <x v="2810"/>
    <b v="0"/>
    <n v="6"/>
    <b v="0"/>
    <s v="food/food trucks"/>
    <n v="1"/>
    <n v="55.83"/>
    <x v="4"/>
    <x v="29"/>
    <x v="2810"/>
    <x v="2789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90"/>
    <x v="2811"/>
    <b v="0"/>
    <n v="5"/>
    <b v="0"/>
    <s v="film &amp; video/animation"/>
    <n v="1"/>
    <n v="67"/>
    <x v="5"/>
    <x v="23"/>
    <x v="2811"/>
    <x v="279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91"/>
    <x v="2812"/>
    <b v="1"/>
    <n v="4"/>
    <b v="0"/>
    <s v="photography/photobooks"/>
    <n v="7"/>
    <n v="83.75"/>
    <x v="2"/>
    <x v="3"/>
    <x v="2812"/>
    <x v="279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x v="2813"/>
    <b v="0"/>
    <n v="16"/>
    <b v="0"/>
    <s v="theater/spaces"/>
    <n v="3"/>
    <n v="20.88"/>
    <x v="6"/>
    <x v="9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x v="2814"/>
    <b v="0"/>
    <n v="6"/>
    <b v="0"/>
    <s v="music/jazz"/>
    <n v="2"/>
    <n v="55"/>
    <x v="7"/>
    <x v="33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x v="2815"/>
    <b v="0"/>
    <n v="15"/>
    <b v="0"/>
    <s v="music/jazz"/>
    <n v="11"/>
    <n v="21.8"/>
    <x v="7"/>
    <x v="33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x v="2816"/>
    <b v="0"/>
    <n v="4"/>
    <b v="0"/>
    <s v="technology/web"/>
    <n v="11"/>
    <n v="81.58"/>
    <x v="0"/>
    <x v="26"/>
    <x v="2816"/>
    <x v="2795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6"/>
    <x v="2817"/>
    <b v="0"/>
    <n v="10"/>
    <b v="0"/>
    <s v="film &amp; video/drama"/>
    <n v="3"/>
    <n v="32.5"/>
    <x v="5"/>
    <x v="10"/>
    <x v="2817"/>
    <x v="279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7"/>
    <x v="2818"/>
    <b v="0"/>
    <n v="3"/>
    <b v="0"/>
    <s v="film &amp; video/drama"/>
    <n v="4"/>
    <n v="108.33"/>
    <x v="5"/>
    <x v="10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x v="2819"/>
    <b v="0"/>
    <n v="12"/>
    <b v="0"/>
    <s v="music/jazz"/>
    <n v="5"/>
    <n v="27.08"/>
    <x v="7"/>
    <x v="33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x v="2820"/>
    <b v="0"/>
    <n v="3"/>
    <b v="0"/>
    <s v="food/food trucks"/>
    <n v="7"/>
    <n v="108.33"/>
    <x v="4"/>
    <x v="29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x v="2821"/>
    <b v="0"/>
    <n v="13"/>
    <b v="0"/>
    <s v="publishing/translations"/>
    <n v="5"/>
    <n v="24.62"/>
    <x v="1"/>
    <x v="31"/>
    <x v="2821"/>
    <x v="28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1"/>
    <x v="2822"/>
    <b v="0"/>
    <n v="11"/>
    <b v="0"/>
    <s v="theater/plays"/>
    <n v="32"/>
    <n v="29.09"/>
    <x v="6"/>
    <x v="11"/>
    <x v="2822"/>
    <x v="280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2"/>
    <x v="2823"/>
    <b v="0"/>
    <n v="8"/>
    <b v="1"/>
    <s v="theater/plays"/>
    <n v="160"/>
    <n v="40"/>
    <x v="6"/>
    <x v="11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x v="2824"/>
    <b v="0"/>
    <n v="14"/>
    <b v="1"/>
    <s v="music/electronic music"/>
    <n v="106"/>
    <n v="22.64"/>
    <x v="7"/>
    <x v="13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x v="2825"/>
    <b v="0"/>
    <n v="12"/>
    <b v="0"/>
    <s v="theater/plays"/>
    <n v="4"/>
    <n v="26.33"/>
    <x v="6"/>
    <x v="11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x v="2826"/>
    <b v="0"/>
    <n v="6"/>
    <b v="1"/>
    <s v="theater/plays"/>
    <n v="104"/>
    <n v="52"/>
    <x v="6"/>
    <x v="11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x v="2827"/>
    <b v="0"/>
    <n v="13"/>
    <b v="0"/>
    <s v="theater/plays"/>
    <n v="4"/>
    <n v="23.92"/>
    <x v="6"/>
    <x v="11"/>
    <x v="2827"/>
    <x v="280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7"/>
    <x v="2828"/>
    <b v="0"/>
    <n v="3"/>
    <b v="0"/>
    <s v="games/video games"/>
    <n v="0"/>
    <n v="103.33"/>
    <x v="3"/>
    <x v="18"/>
    <x v="2828"/>
    <x v="2807"/>
    <x v="1"/>
  </r>
  <r>
    <n v="2424"/>
    <s v="Lily and Memphs"/>
    <s v="Great and creative food from the heart in the form of a sweet food truck!"/>
    <n v="25000"/>
    <n v="310"/>
    <x v="2"/>
    <s v="US"/>
    <s v="USD"/>
    <x v="2808"/>
    <x v="2829"/>
    <b v="0"/>
    <n v="9"/>
    <b v="0"/>
    <s v="food/food trucks"/>
    <n v="1"/>
    <n v="34.44"/>
    <x v="4"/>
    <x v="29"/>
    <x v="2829"/>
    <x v="28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9"/>
    <x v="2830"/>
    <b v="0"/>
    <n v="11"/>
    <b v="1"/>
    <s v="music/rock"/>
    <n v="103"/>
    <n v="28.18"/>
    <x v="7"/>
    <x v="15"/>
    <x v="2830"/>
    <x v="280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x v="2831"/>
    <b v="0"/>
    <n v="17"/>
    <b v="1"/>
    <s v="technology/hardware"/>
    <n v="103"/>
    <n v="18.239999999999998"/>
    <x v="0"/>
    <x v="0"/>
    <x v="2831"/>
    <x v="2810"/>
    <x v="4"/>
  </r>
  <r>
    <n v="717"/>
    <s v="cool air belt"/>
    <s v="Cool air flowing under clothing keeps you cool."/>
    <n v="100000"/>
    <n v="305"/>
    <x v="2"/>
    <s v="US"/>
    <s v="USD"/>
    <x v="2811"/>
    <x v="2832"/>
    <b v="0"/>
    <n v="4"/>
    <b v="0"/>
    <s v="technology/wearables"/>
    <n v="0"/>
    <n v="76.25"/>
    <x v="0"/>
    <x v="1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x v="2833"/>
    <b v="0"/>
    <n v="14"/>
    <b v="0"/>
    <s v="music/indie rock"/>
    <n v="20"/>
    <n v="21.57"/>
    <x v="7"/>
    <x v="12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x v="2834"/>
    <b v="0"/>
    <n v="6"/>
    <b v="0"/>
    <s v="film &amp; video/animation"/>
    <n v="2"/>
    <n v="50.17"/>
    <x v="5"/>
    <x v="23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x v="2835"/>
    <b v="0"/>
    <n v="2"/>
    <b v="0"/>
    <s v="technology/web"/>
    <n v="3"/>
    <n v="150.5"/>
    <x v="0"/>
    <x v="26"/>
    <x v="2835"/>
    <x v="28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5"/>
    <x v="2836"/>
    <b v="0"/>
    <n v="4"/>
    <b v="0"/>
    <s v="theater/plays"/>
    <n v="12"/>
    <n v="75.25"/>
    <x v="6"/>
    <x v="11"/>
    <x v="2836"/>
    <x v="2815"/>
    <x v="2"/>
  </r>
  <r>
    <n v="1849"/>
    <s v="Release the Skyline Album"/>
    <s v="Release the Skylines is a small, local Cleveland metal band looking to record an album."/>
    <n v="300"/>
    <n v="301"/>
    <x v="0"/>
    <s v="US"/>
    <s v="USD"/>
    <x v="2816"/>
    <x v="2837"/>
    <b v="0"/>
    <n v="8"/>
    <b v="1"/>
    <s v="music/rock"/>
    <n v="100"/>
    <n v="37.630000000000003"/>
    <x v="7"/>
    <x v="15"/>
    <x v="2837"/>
    <x v="281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7"/>
    <x v="2838"/>
    <b v="0"/>
    <n v="13"/>
    <b v="1"/>
    <s v="music/indie rock"/>
    <n v="241"/>
    <n v="23.15"/>
    <x v="7"/>
    <x v="12"/>
    <x v="2838"/>
    <x v="2817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x v="2839"/>
    <b v="0"/>
    <n v="1"/>
    <b v="0"/>
    <s v="technology/web"/>
    <n v="1"/>
    <n v="300"/>
    <x v="0"/>
    <x v="26"/>
    <x v="2839"/>
    <x v="28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19"/>
    <x v="2840"/>
    <b v="0"/>
    <n v="1"/>
    <b v="0"/>
    <s v="technology/web"/>
    <n v="3"/>
    <n v="300"/>
    <x v="0"/>
    <x v="26"/>
    <x v="2840"/>
    <x v="2819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0"/>
    <x v="2841"/>
    <b v="0"/>
    <n v="1"/>
    <b v="0"/>
    <s v="theater/spaces"/>
    <n v="3"/>
    <n v="300"/>
    <x v="6"/>
    <x v="9"/>
    <x v="2841"/>
    <x v="282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1"/>
    <x v="2842"/>
    <b v="0"/>
    <n v="12"/>
    <b v="0"/>
    <s v="theater/spaces"/>
    <n v="12"/>
    <n v="25"/>
    <x v="6"/>
    <x v="9"/>
    <x v="2842"/>
    <x v="2821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2"/>
    <x v="2843"/>
    <b v="0"/>
    <n v="5"/>
    <b v="0"/>
    <s v="theater/plays"/>
    <n v="50"/>
    <n v="60"/>
    <x v="6"/>
    <x v="11"/>
    <x v="2843"/>
    <x v="2822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3"/>
    <x v="2844"/>
    <b v="0"/>
    <n v="5"/>
    <b v="0"/>
    <s v="theater/plays"/>
    <n v="60"/>
    <n v="60"/>
    <x v="6"/>
    <x v="11"/>
    <x v="2844"/>
    <x v="2823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24"/>
    <x v="2845"/>
    <b v="0"/>
    <n v="16"/>
    <b v="1"/>
    <s v="music/metal"/>
    <n v="100"/>
    <n v="18.75"/>
    <x v="7"/>
    <x v="20"/>
    <x v="2845"/>
    <x v="2824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5"/>
    <x v="2846"/>
    <b v="0"/>
    <n v="10"/>
    <b v="1"/>
    <s v="music/metal"/>
    <n v="100"/>
    <n v="30"/>
    <x v="7"/>
    <x v="20"/>
    <x v="2846"/>
    <x v="2825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6"/>
    <x v="2847"/>
    <b v="0"/>
    <n v="11"/>
    <b v="1"/>
    <s v="music/rock"/>
    <n v="100"/>
    <n v="27.27"/>
    <x v="7"/>
    <x v="15"/>
    <x v="2847"/>
    <x v="282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7"/>
    <x v="2848"/>
    <b v="0"/>
    <n v="11"/>
    <b v="1"/>
    <s v="music/indie rock"/>
    <n v="100"/>
    <n v="27.27"/>
    <x v="7"/>
    <x v="12"/>
    <x v="2848"/>
    <x v="28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8"/>
    <x v="2849"/>
    <b v="0"/>
    <n v="10"/>
    <b v="1"/>
    <s v="theater/musical"/>
    <n v="100"/>
    <n v="30"/>
    <x v="6"/>
    <x v="19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x v="2850"/>
    <b v="0"/>
    <n v="3"/>
    <b v="0"/>
    <s v="technology/wearables"/>
    <n v="1"/>
    <n v="99.33"/>
    <x v="0"/>
    <x v="1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x v="2851"/>
    <b v="0"/>
    <n v="6"/>
    <b v="0"/>
    <s v="technology/wearables"/>
    <n v="1"/>
    <n v="49.67"/>
    <x v="0"/>
    <x v="1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x v="2852"/>
    <b v="0"/>
    <n v="12"/>
    <b v="0"/>
    <s v="theater/plays"/>
    <n v="24"/>
    <n v="24.33"/>
    <x v="6"/>
    <x v="11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x v="2853"/>
    <b v="0"/>
    <n v="15"/>
    <b v="1"/>
    <s v="photography/photobooks"/>
    <n v="290"/>
    <n v="19.329999999999998"/>
    <x v="2"/>
    <x v="3"/>
    <x v="2853"/>
    <x v="2832"/>
    <x v="5"/>
  </r>
  <r>
    <n v="943"/>
    <s v="SleepMode"/>
    <s v="A mask for home or travel that will give you the best, undisturbed sleep of your life."/>
    <n v="3000"/>
    <n v="289"/>
    <x v="2"/>
    <s v="US"/>
    <s v="USD"/>
    <x v="2833"/>
    <x v="2854"/>
    <b v="0"/>
    <n v="12"/>
    <b v="0"/>
    <s v="technology/wearables"/>
    <n v="10"/>
    <n v="24.08"/>
    <x v="0"/>
    <x v="1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x v="2855"/>
    <b v="0"/>
    <n v="11"/>
    <b v="0"/>
    <s v="photography/nature"/>
    <n v="29"/>
    <n v="26.27"/>
    <x v="2"/>
    <x v="38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x v="2856"/>
    <b v="0"/>
    <n v="15"/>
    <b v="1"/>
    <s v="theater/plays"/>
    <n v="286"/>
    <n v="19.27"/>
    <x v="6"/>
    <x v="11"/>
    <x v="2856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x v="2836"/>
    <x v="2857"/>
    <b v="0"/>
    <n v="5"/>
    <b v="0"/>
    <s v="technology/wearables"/>
    <n v="2"/>
    <n v="57.2"/>
    <x v="0"/>
    <x v="1"/>
    <x v="2857"/>
    <x v="283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7"/>
    <x v="2858"/>
    <b v="0"/>
    <n v="5"/>
    <b v="0"/>
    <s v="theater/plays"/>
    <n v="3"/>
    <n v="57"/>
    <x v="6"/>
    <x v="11"/>
    <x v="2858"/>
    <x v="2837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8"/>
    <x v="2859"/>
    <b v="0"/>
    <n v="4"/>
    <b v="0"/>
    <s v="theater/plays"/>
    <n v="14"/>
    <n v="71.25"/>
    <x v="6"/>
    <x v="11"/>
    <x v="2859"/>
    <x v="2838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x v="2860"/>
    <b v="0"/>
    <n v="10"/>
    <b v="0"/>
    <s v="games/video games"/>
    <n v="1"/>
    <n v="28.4"/>
    <x v="3"/>
    <x v="18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x v="2861"/>
    <b v="0"/>
    <n v="7"/>
    <b v="0"/>
    <s v="food/restaurants"/>
    <n v="3"/>
    <n v="40.14"/>
    <x v="4"/>
    <x v="40"/>
    <x v="2861"/>
    <x v="284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1"/>
    <x v="2862"/>
    <b v="0"/>
    <n v="7"/>
    <b v="0"/>
    <s v="photography/places"/>
    <n v="0"/>
    <n v="40"/>
    <x v="2"/>
    <x v="34"/>
    <x v="2862"/>
    <x v="2841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x v="2863"/>
    <b v="0"/>
    <n v="3"/>
    <b v="0"/>
    <s v="technology/wearables"/>
    <n v="1"/>
    <n v="93.33"/>
    <x v="0"/>
    <x v="1"/>
    <x v="2863"/>
    <x v="284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3"/>
    <x v="2864"/>
    <b v="0"/>
    <n v="3"/>
    <b v="0"/>
    <s v="theater/spaces"/>
    <n v="2"/>
    <n v="93.33"/>
    <x v="6"/>
    <x v="9"/>
    <x v="2864"/>
    <x v="284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x v="2865"/>
    <b v="0"/>
    <n v="8"/>
    <b v="0"/>
    <s v="music/faith"/>
    <n v="9"/>
    <n v="35"/>
    <x v="7"/>
    <x v="14"/>
    <x v="2865"/>
    <x v="284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5"/>
    <x v="2866"/>
    <b v="0"/>
    <n v="8"/>
    <b v="0"/>
    <s v="music/indie rock"/>
    <n v="37"/>
    <n v="35"/>
    <x v="7"/>
    <x v="12"/>
    <x v="2866"/>
    <x v="2845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x v="2867"/>
    <b v="0"/>
    <n v="24"/>
    <b v="1"/>
    <s v="theater/plays"/>
    <n v="112"/>
    <n v="11.67"/>
    <x v="6"/>
    <x v="11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x v="2868"/>
    <b v="0"/>
    <n v="6"/>
    <b v="0"/>
    <s v="film &amp; video/drama"/>
    <n v="1"/>
    <n v="46.5"/>
    <x v="5"/>
    <x v="10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x v="2869"/>
    <b v="0"/>
    <n v="5"/>
    <b v="0"/>
    <s v="theater/spaces"/>
    <n v="14"/>
    <n v="55.6"/>
    <x v="6"/>
    <x v="9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x v="2870"/>
    <b v="0"/>
    <n v="12"/>
    <b v="0"/>
    <s v="food/food trucks"/>
    <n v="0"/>
    <n v="23.08"/>
    <x v="4"/>
    <x v="29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x v="2871"/>
    <b v="0"/>
    <n v="9"/>
    <b v="1"/>
    <s v="theater/plays"/>
    <n v="139"/>
    <n v="30.78"/>
    <x v="6"/>
    <x v="11"/>
    <x v="2871"/>
    <x v="2850"/>
    <x v="4"/>
  </r>
  <r>
    <n v="2680"/>
    <s v="iHeart Pillow"/>
    <s v="iHeartPillow, Connecting loved ones"/>
    <n v="32000"/>
    <n v="276"/>
    <x v="2"/>
    <s v="ES"/>
    <s v="EUR"/>
    <x v="2851"/>
    <x v="2872"/>
    <b v="0"/>
    <n v="4"/>
    <b v="0"/>
    <s v="technology/makerspaces"/>
    <n v="1"/>
    <n v="69"/>
    <x v="0"/>
    <x v="24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x v="2873"/>
    <b v="0"/>
    <n v="7"/>
    <b v="0"/>
    <s v="technology/wearables"/>
    <n v="1"/>
    <n v="39"/>
    <x v="0"/>
    <x v="1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x v="2874"/>
    <b v="0"/>
    <n v="10"/>
    <b v="0"/>
    <s v="theater/plays"/>
    <n v="3"/>
    <n v="27.3"/>
    <x v="6"/>
    <x v="11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x v="2875"/>
    <b v="0"/>
    <n v="12"/>
    <b v="0"/>
    <s v="theater/musical"/>
    <n v="3"/>
    <n v="22.75"/>
    <x v="6"/>
    <x v="19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x v="2876"/>
    <b v="0"/>
    <n v="20"/>
    <b v="1"/>
    <s v="theater/plays"/>
    <n v="136"/>
    <n v="13.6"/>
    <x v="6"/>
    <x v="11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x v="2877"/>
    <b v="0"/>
    <n v="3"/>
    <b v="0"/>
    <s v="theater/plays"/>
    <n v="5"/>
    <n v="90.33"/>
    <x v="6"/>
    <x v="11"/>
    <x v="2877"/>
    <x v="285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7"/>
    <x v="2878"/>
    <b v="0"/>
    <n v="5"/>
    <b v="0"/>
    <s v="technology/web"/>
    <n v="0"/>
    <n v="54"/>
    <x v="0"/>
    <x v="26"/>
    <x v="2878"/>
    <x v="2857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8"/>
    <x v="2879"/>
    <b v="0"/>
    <n v="6"/>
    <b v="0"/>
    <s v="games/mobile games"/>
    <n v="6"/>
    <n v="45"/>
    <x v="3"/>
    <x v="28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x v="2880"/>
    <b v="0"/>
    <n v="6"/>
    <b v="0"/>
    <s v="theater/plays"/>
    <n v="18"/>
    <n v="45"/>
    <x v="6"/>
    <x v="11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x v="2881"/>
    <b v="0"/>
    <n v="7"/>
    <b v="1"/>
    <s v="theater/plays"/>
    <n v="108"/>
    <n v="38.57"/>
    <x v="6"/>
    <x v="11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x v="2882"/>
    <b v="0"/>
    <n v="8"/>
    <b v="0"/>
    <s v="journalism/audio"/>
    <n v="3"/>
    <n v="33.25"/>
    <x v="8"/>
    <x v="30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x v="2883"/>
    <b v="0"/>
    <n v="9"/>
    <b v="0"/>
    <s v="theater/plays"/>
    <n v="7"/>
    <n v="29.56"/>
    <x v="6"/>
    <x v="11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x v="2884"/>
    <b v="0"/>
    <n v="5"/>
    <b v="0"/>
    <s v="theater/plays"/>
    <n v="3"/>
    <n v="52.8"/>
    <x v="6"/>
    <x v="11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x v="2885"/>
    <b v="0"/>
    <n v="8"/>
    <b v="0"/>
    <s v="film &amp; video/drama"/>
    <n v="10"/>
    <n v="32.75"/>
    <x v="5"/>
    <x v="10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x v="2886"/>
    <b v="0"/>
    <n v="3"/>
    <b v="0"/>
    <s v="technology/web"/>
    <n v="1"/>
    <n v="87"/>
    <x v="0"/>
    <x v="26"/>
    <x v="2886"/>
    <x v="286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6"/>
    <x v="2887"/>
    <b v="0"/>
    <n v="10"/>
    <b v="0"/>
    <s v="technology/wearables"/>
    <n v="1"/>
    <n v="26"/>
    <x v="0"/>
    <x v="1"/>
    <x v="2887"/>
    <x v="286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7"/>
    <x v="2888"/>
    <b v="0"/>
    <n v="9"/>
    <b v="0"/>
    <s v="technology/gadgets"/>
    <n v="1"/>
    <n v="28.89"/>
    <x v="0"/>
    <x v="6"/>
    <x v="2888"/>
    <x v="2867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x v="2889"/>
    <b v="0"/>
    <n v="9"/>
    <b v="0"/>
    <s v="music/indie rock"/>
    <n v="3"/>
    <n v="28.89"/>
    <x v="7"/>
    <x v="12"/>
    <x v="2889"/>
    <x v="286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69"/>
    <x v="2890"/>
    <b v="0"/>
    <n v="4"/>
    <b v="0"/>
    <s v="theater/plays"/>
    <n v="5"/>
    <n v="65"/>
    <x v="6"/>
    <x v="11"/>
    <x v="2890"/>
    <x v="2869"/>
    <x v="2"/>
  </r>
  <r>
    <n v="3891"/>
    <s v="Out of the Box: A Mime Story"/>
    <s v="A comedy about a mime who dreams of becoming a stand up comedian."/>
    <n v="800"/>
    <n v="260"/>
    <x v="2"/>
    <s v="US"/>
    <s v="USD"/>
    <x v="2870"/>
    <x v="2891"/>
    <b v="0"/>
    <n v="7"/>
    <b v="0"/>
    <s v="theater/plays"/>
    <n v="33"/>
    <n v="37.14"/>
    <x v="6"/>
    <x v="11"/>
    <x v="2891"/>
    <x v="287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1"/>
    <x v="2892"/>
    <b v="0"/>
    <n v="15"/>
    <b v="0"/>
    <s v="publishing/children's books"/>
    <n v="52"/>
    <n v="17.329999999999998"/>
    <x v="1"/>
    <x v="39"/>
    <x v="2892"/>
    <x v="2871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72"/>
    <x v="2893"/>
    <b v="0"/>
    <n v="12"/>
    <b v="1"/>
    <s v="film &amp; video/shorts"/>
    <n v="104"/>
    <n v="21.67"/>
    <x v="5"/>
    <x v="27"/>
    <x v="2893"/>
    <x v="287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x v="2894"/>
    <b v="0"/>
    <n v="4"/>
    <b v="0"/>
    <s v="technology/web"/>
    <n v="0"/>
    <n v="64.75"/>
    <x v="0"/>
    <x v="26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x v="2895"/>
    <b v="0"/>
    <n v="8"/>
    <b v="0"/>
    <s v="theater/plays"/>
    <n v="52"/>
    <n v="32.25"/>
    <x v="6"/>
    <x v="11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x v="2896"/>
    <b v="0"/>
    <n v="11"/>
    <b v="0"/>
    <s v="games/video games"/>
    <n v="1"/>
    <n v="23.18"/>
    <x v="3"/>
    <x v="18"/>
    <x v="2896"/>
    <x v="2875"/>
    <x v="3"/>
  </r>
  <r>
    <n v="1150"/>
    <s v="Chef Po's Food Truck"/>
    <s v="Bringing delicious authentic and fusion Taiwanese Food to the West Coast."/>
    <n v="2500"/>
    <n v="252"/>
    <x v="2"/>
    <s v="US"/>
    <s v="USD"/>
    <x v="2876"/>
    <x v="2897"/>
    <b v="0"/>
    <n v="6"/>
    <b v="0"/>
    <s v="food/food trucks"/>
    <n v="10"/>
    <n v="42"/>
    <x v="4"/>
    <x v="29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x v="2898"/>
    <b v="0"/>
    <n v="4"/>
    <b v="0"/>
    <s v="theater/plays"/>
    <n v="34"/>
    <n v="63"/>
    <x v="6"/>
    <x v="11"/>
    <x v="2898"/>
    <x v="2877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8"/>
    <x v="2899"/>
    <b v="0"/>
    <n v="5"/>
    <b v="0"/>
    <s v="theater/plays"/>
    <n v="13"/>
    <n v="50.2"/>
    <x v="6"/>
    <x v="11"/>
    <x v="2899"/>
    <x v="287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9"/>
    <x v="2900"/>
    <b v="0"/>
    <n v="8"/>
    <b v="1"/>
    <s v="theater/plays"/>
    <n v="100"/>
    <n v="31.38"/>
    <x v="6"/>
    <x v="11"/>
    <x v="2900"/>
    <x v="287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0"/>
    <x v="2901"/>
    <b v="0"/>
    <n v="1"/>
    <b v="0"/>
    <s v="film &amp; video/animation"/>
    <n v="0"/>
    <n v="250"/>
    <x v="5"/>
    <x v="23"/>
    <x v="2901"/>
    <x v="288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1"/>
    <x v="2902"/>
    <b v="0"/>
    <n v="4"/>
    <b v="0"/>
    <s v="food/food trucks"/>
    <n v="0"/>
    <n v="62.5"/>
    <x v="4"/>
    <x v="29"/>
    <x v="2902"/>
    <x v="288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2"/>
    <x v="2903"/>
    <b v="0"/>
    <n v="1"/>
    <b v="0"/>
    <s v="technology/wearables"/>
    <n v="0"/>
    <n v="250"/>
    <x v="0"/>
    <x v="1"/>
    <x v="2903"/>
    <x v="2882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3"/>
    <x v="2904"/>
    <b v="0"/>
    <n v="1"/>
    <b v="0"/>
    <s v="journalism/audio"/>
    <n v="0"/>
    <n v="250"/>
    <x v="8"/>
    <x v="30"/>
    <x v="2904"/>
    <x v="2883"/>
    <x v="1"/>
  </r>
  <r>
    <n v="226"/>
    <s v="MAGGIE Film"/>
    <s v="A TRUE STORY OF DOMESTIC VILOLENCE THAT SEEKS TO OFFER THE VIEWER OUTLEST OF SUPPORT."/>
    <n v="29000"/>
    <n v="250"/>
    <x v="2"/>
    <s v="GB"/>
    <s v="GBP"/>
    <x v="2884"/>
    <x v="2905"/>
    <b v="0"/>
    <n v="2"/>
    <b v="0"/>
    <s v="film &amp; video/drama"/>
    <n v="1"/>
    <n v="125"/>
    <x v="5"/>
    <x v="10"/>
    <x v="2905"/>
    <x v="2884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85"/>
    <x v="2906"/>
    <b v="0"/>
    <n v="7"/>
    <b v="0"/>
    <s v="theater/plays"/>
    <n v="3"/>
    <n v="35.71"/>
    <x v="6"/>
    <x v="11"/>
    <x v="2906"/>
    <x v="2885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6"/>
    <x v="2907"/>
    <b v="0"/>
    <n v="1"/>
    <b v="0"/>
    <s v="technology/web"/>
    <n v="3"/>
    <n v="250"/>
    <x v="0"/>
    <x v="26"/>
    <x v="2907"/>
    <x v="288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7"/>
    <x v="2908"/>
    <b v="0"/>
    <n v="3"/>
    <b v="0"/>
    <s v="film &amp; video/drama"/>
    <n v="5"/>
    <n v="83.33"/>
    <x v="5"/>
    <x v="10"/>
    <x v="2908"/>
    <x v="288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88"/>
    <x v="2909"/>
    <b v="0"/>
    <n v="4"/>
    <b v="0"/>
    <s v="theater/plays"/>
    <n v="5"/>
    <n v="62.5"/>
    <x v="6"/>
    <x v="11"/>
    <x v="2909"/>
    <x v="2888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9"/>
    <x v="2910"/>
    <b v="0"/>
    <n v="5"/>
    <b v="0"/>
    <s v="film &amp; video/drama"/>
    <n v="25"/>
    <n v="50"/>
    <x v="5"/>
    <x v="10"/>
    <x v="2910"/>
    <x v="2889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90"/>
    <x v="2911"/>
    <b v="0"/>
    <n v="6"/>
    <b v="0"/>
    <s v="theater/musical"/>
    <n v="25"/>
    <n v="41.67"/>
    <x v="6"/>
    <x v="19"/>
    <x v="2911"/>
    <x v="289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91"/>
    <x v="2912"/>
    <b v="0"/>
    <n v="9"/>
    <b v="1"/>
    <s v="theater/plays"/>
    <n v="100"/>
    <n v="27.78"/>
    <x v="6"/>
    <x v="11"/>
    <x v="2912"/>
    <x v="289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2"/>
    <x v="2913"/>
    <b v="0"/>
    <n v="8"/>
    <b v="1"/>
    <s v="theater/plays"/>
    <n v="100"/>
    <n v="31.25"/>
    <x v="6"/>
    <x v="11"/>
    <x v="2913"/>
    <x v="289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3"/>
    <x v="2914"/>
    <b v="0"/>
    <n v="22"/>
    <b v="1"/>
    <s v="theater/plays"/>
    <n v="100"/>
    <n v="11.36"/>
    <x v="6"/>
    <x v="11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x v="2915"/>
    <b v="0"/>
    <n v="5"/>
    <b v="0"/>
    <s v="technology/web"/>
    <n v="1"/>
    <n v="49"/>
    <x v="0"/>
    <x v="26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x v="2916"/>
    <b v="0"/>
    <n v="15"/>
    <b v="0"/>
    <s v="games/video games"/>
    <n v="2"/>
    <n v="16.2"/>
    <x v="3"/>
    <x v="18"/>
    <x v="2916"/>
    <x v="289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6"/>
    <x v="2917"/>
    <b v="1"/>
    <n v="5"/>
    <b v="0"/>
    <s v="publishing/translations"/>
    <n v="2"/>
    <n v="48.2"/>
    <x v="1"/>
    <x v="31"/>
    <x v="2917"/>
    <x v="2896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7"/>
    <x v="2918"/>
    <b v="0"/>
    <n v="8"/>
    <b v="0"/>
    <s v="music/world music"/>
    <n v="3"/>
    <n v="30.13"/>
    <x v="7"/>
    <x v="37"/>
    <x v="2918"/>
    <x v="289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x v="2919"/>
    <b v="0"/>
    <n v="12"/>
    <b v="1"/>
    <s v="theater/plays"/>
    <n v="110"/>
    <n v="20.079999999999998"/>
    <x v="6"/>
    <x v="11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x v="2920"/>
    <b v="0"/>
    <n v="6"/>
    <b v="0"/>
    <s v="technology/wearables"/>
    <n v="3"/>
    <n v="40"/>
    <x v="0"/>
    <x v="1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x v="2921"/>
    <b v="0"/>
    <n v="8"/>
    <b v="0"/>
    <s v="theater/plays"/>
    <n v="5"/>
    <n v="30"/>
    <x v="6"/>
    <x v="11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x v="2922"/>
    <b v="0"/>
    <n v="8"/>
    <b v="0"/>
    <s v="technology/gadgets"/>
    <n v="47"/>
    <n v="29.63"/>
    <x v="0"/>
    <x v="6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x v="2923"/>
    <b v="0"/>
    <n v="7"/>
    <b v="0"/>
    <s v="photography/people"/>
    <n v="1"/>
    <n v="33.71"/>
    <x v="2"/>
    <x v="36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x v="2924"/>
    <b v="0"/>
    <n v="12"/>
    <b v="0"/>
    <s v="games/video games"/>
    <n v="12"/>
    <n v="19.670000000000002"/>
    <x v="3"/>
    <x v="18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x v="2925"/>
    <b v="0"/>
    <n v="6"/>
    <b v="0"/>
    <s v="publishing/fiction"/>
    <n v="5"/>
    <n v="39.17"/>
    <x v="1"/>
    <x v="35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x v="2926"/>
    <b v="0"/>
    <n v="8"/>
    <b v="0"/>
    <s v="technology/wearables"/>
    <n v="6"/>
    <n v="29.25"/>
    <x v="0"/>
    <x v="1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x v="2927"/>
    <b v="0"/>
    <n v="6"/>
    <b v="0"/>
    <s v="publishing/children's books"/>
    <n v="12"/>
    <n v="39"/>
    <x v="1"/>
    <x v="39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x v="2928"/>
    <b v="0"/>
    <n v="9"/>
    <b v="1"/>
    <s v="theater/plays"/>
    <n v="104"/>
    <n v="26"/>
    <x v="6"/>
    <x v="11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x v="2929"/>
    <b v="0"/>
    <n v="7"/>
    <b v="0"/>
    <s v="technology/wearables"/>
    <n v="2"/>
    <n v="33.29"/>
    <x v="0"/>
    <x v="1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x v="2930"/>
    <b v="0"/>
    <n v="8"/>
    <b v="0"/>
    <s v="food/food trucks"/>
    <n v="4"/>
    <n v="29.13"/>
    <x v="4"/>
    <x v="29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x v="2931"/>
    <b v="0"/>
    <n v="4"/>
    <b v="0"/>
    <s v="film &amp; video/animation"/>
    <n v="1"/>
    <n v="57.5"/>
    <x v="5"/>
    <x v="23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x v="2932"/>
    <b v="0"/>
    <n v="17"/>
    <b v="1"/>
    <s v="theater/plays"/>
    <n v="153"/>
    <n v="13.53"/>
    <x v="6"/>
    <x v="11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x v="2933"/>
    <b v="0"/>
    <n v="5"/>
    <b v="0"/>
    <s v="technology/wearables"/>
    <n v="0"/>
    <n v="45.2"/>
    <x v="0"/>
    <x v="1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x v="2934"/>
    <b v="0"/>
    <n v="8"/>
    <b v="0"/>
    <s v="music/faith"/>
    <n v="6"/>
    <n v="28.13"/>
    <x v="7"/>
    <x v="14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x v="2935"/>
    <b v="0"/>
    <n v="5"/>
    <b v="0"/>
    <s v="games/video games"/>
    <n v="11"/>
    <n v="45"/>
    <x v="3"/>
    <x v="18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x v="2936"/>
    <b v="0"/>
    <n v="12"/>
    <b v="0"/>
    <s v="theater/plays"/>
    <n v="23"/>
    <n v="18.75"/>
    <x v="6"/>
    <x v="11"/>
    <x v="2936"/>
    <x v="2915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6"/>
    <x v="2937"/>
    <b v="0"/>
    <n v="4"/>
    <b v="0"/>
    <s v="theater/plays"/>
    <n v="38"/>
    <n v="56.25"/>
    <x v="6"/>
    <x v="11"/>
    <x v="2937"/>
    <x v="2916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x v="2917"/>
    <x v="2938"/>
    <b v="0"/>
    <n v="3"/>
    <b v="1"/>
    <s v="theater/plays"/>
    <n v="225"/>
    <n v="75"/>
    <x v="6"/>
    <x v="11"/>
    <x v="2938"/>
    <x v="291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8"/>
    <x v="2939"/>
    <b v="0"/>
    <n v="3"/>
    <b v="0"/>
    <s v="publishing/art books"/>
    <n v="2"/>
    <n v="74.33"/>
    <x v="1"/>
    <x v="32"/>
    <x v="2939"/>
    <x v="2918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9"/>
    <x v="2940"/>
    <b v="0"/>
    <n v="9"/>
    <b v="0"/>
    <s v="technology/web"/>
    <n v="4"/>
    <n v="24.78"/>
    <x v="0"/>
    <x v="26"/>
    <x v="2940"/>
    <x v="291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x v="2941"/>
    <b v="0"/>
    <n v="4"/>
    <b v="0"/>
    <s v="technology/wearables"/>
    <n v="0"/>
    <n v="55"/>
    <x v="0"/>
    <x v="1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x v="2942"/>
    <b v="0"/>
    <n v="4"/>
    <b v="0"/>
    <s v="music/faith"/>
    <n v="4"/>
    <n v="54"/>
    <x v="7"/>
    <x v="14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x v="2943"/>
    <b v="0"/>
    <n v="2"/>
    <b v="0"/>
    <s v="theater/musical"/>
    <n v="7"/>
    <n v="108"/>
    <x v="6"/>
    <x v="19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x v="2944"/>
    <b v="0"/>
    <n v="3"/>
    <b v="0"/>
    <s v="theater/plays"/>
    <n v="11"/>
    <n v="72"/>
    <x v="6"/>
    <x v="11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x v="2945"/>
    <b v="0"/>
    <n v="3"/>
    <b v="0"/>
    <s v="film &amp; video/animation"/>
    <n v="0"/>
    <n v="71.67"/>
    <x v="5"/>
    <x v="23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x v="2946"/>
    <b v="0"/>
    <n v="4"/>
    <b v="0"/>
    <s v="film &amp; video/animation"/>
    <n v="3"/>
    <n v="53.75"/>
    <x v="5"/>
    <x v="23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x v="2947"/>
    <b v="0"/>
    <n v="7"/>
    <b v="0"/>
    <s v="theater/plays"/>
    <n v="7"/>
    <n v="30.71"/>
    <x v="6"/>
    <x v="11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x v="2948"/>
    <b v="0"/>
    <n v="8"/>
    <b v="0"/>
    <s v="theater/plays"/>
    <n v="11"/>
    <n v="26.75"/>
    <x v="6"/>
    <x v="11"/>
    <x v="2948"/>
    <x v="2927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28"/>
    <x v="2949"/>
    <b v="0"/>
    <n v="13"/>
    <b v="0"/>
    <s v="games/mobile games"/>
    <n v="1"/>
    <n v="16.309999999999999"/>
    <x v="3"/>
    <x v="28"/>
    <x v="2949"/>
    <x v="2928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x v="2950"/>
    <b v="0"/>
    <n v="4"/>
    <b v="0"/>
    <s v="journalism/audio"/>
    <n v="1"/>
    <n v="53"/>
    <x v="8"/>
    <x v="30"/>
    <x v="2950"/>
    <x v="29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30"/>
    <x v="2951"/>
    <b v="0"/>
    <n v="7"/>
    <b v="0"/>
    <s v="technology/wearables"/>
    <n v="4"/>
    <n v="30.29"/>
    <x v="0"/>
    <x v="1"/>
    <x v="2951"/>
    <x v="293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x v="2952"/>
    <b v="0"/>
    <n v="6"/>
    <b v="0"/>
    <s v="theater/plays"/>
    <n v="7"/>
    <n v="35.17"/>
    <x v="6"/>
    <x v="11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x v="2953"/>
    <b v="0"/>
    <n v="8"/>
    <b v="0"/>
    <s v="theater/plays"/>
    <n v="21"/>
    <n v="26.38"/>
    <x v="6"/>
    <x v="11"/>
    <x v="2953"/>
    <x v="293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3"/>
    <x v="2954"/>
    <b v="0"/>
    <n v="4"/>
    <b v="0"/>
    <s v="food/restaurants"/>
    <n v="2"/>
    <n v="52.5"/>
    <x v="4"/>
    <x v="40"/>
    <x v="2954"/>
    <x v="293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4"/>
    <x v="2955"/>
    <b v="0"/>
    <n v="6"/>
    <b v="0"/>
    <s v="music/world music"/>
    <n v="3"/>
    <n v="35"/>
    <x v="7"/>
    <x v="37"/>
    <x v="2955"/>
    <x v="293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5"/>
    <x v="2956"/>
    <b v="0"/>
    <n v="3"/>
    <b v="0"/>
    <s v="technology/wearables"/>
    <n v="0"/>
    <n v="68.33"/>
    <x v="0"/>
    <x v="1"/>
    <x v="2956"/>
    <x v="2935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x v="2957"/>
    <b v="0"/>
    <n v="3"/>
    <b v="0"/>
    <s v="film &amp; video/animation"/>
    <n v="1"/>
    <n v="68.33"/>
    <x v="5"/>
    <x v="23"/>
    <x v="2957"/>
    <x v="293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7"/>
    <x v="2958"/>
    <b v="0"/>
    <n v="4"/>
    <b v="0"/>
    <s v="publishing/art books"/>
    <n v="11"/>
    <n v="51.25"/>
    <x v="1"/>
    <x v="32"/>
    <x v="2958"/>
    <x v="2937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x v="2938"/>
    <x v="2959"/>
    <b v="0"/>
    <n v="10"/>
    <b v="0"/>
    <s v="photography/places"/>
    <n v="21"/>
    <n v="20.5"/>
    <x v="2"/>
    <x v="34"/>
    <x v="2959"/>
    <x v="2938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9"/>
    <x v="2960"/>
    <b v="0"/>
    <n v="7"/>
    <b v="0"/>
    <s v="music/indie rock"/>
    <n v="41"/>
    <n v="29.29"/>
    <x v="7"/>
    <x v="12"/>
    <x v="2960"/>
    <x v="2939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40"/>
    <x v="2961"/>
    <b v="0"/>
    <n v="13"/>
    <b v="1"/>
    <s v="film &amp; video/shorts"/>
    <n v="103"/>
    <n v="15.77"/>
    <x v="5"/>
    <x v="27"/>
    <x v="2961"/>
    <x v="294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x v="2962"/>
    <b v="0"/>
    <n v="8"/>
    <b v="0"/>
    <s v="theater/plays"/>
    <n v="13"/>
    <n v="25.5"/>
    <x v="6"/>
    <x v="11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x v="2963"/>
    <b v="0"/>
    <n v="5"/>
    <b v="0"/>
    <s v="film &amp; video/animation"/>
    <n v="7"/>
    <n v="40.78"/>
    <x v="5"/>
    <x v="23"/>
    <x v="2963"/>
    <x v="2942"/>
    <x v="3"/>
  </r>
  <r>
    <n v="3746"/>
    <s v="Stage Play Production - &quot;I Love You to Death&quot;"/>
    <s v="Generational curses CAN be broken...right?"/>
    <n v="8500"/>
    <n v="202"/>
    <x v="2"/>
    <s v="US"/>
    <s v="USD"/>
    <x v="2943"/>
    <x v="2964"/>
    <b v="0"/>
    <n v="1"/>
    <b v="0"/>
    <s v="theater/plays"/>
    <n v="2"/>
    <n v="202"/>
    <x v="6"/>
    <x v="11"/>
    <x v="2964"/>
    <x v="2943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4"/>
    <x v="2965"/>
    <b v="0"/>
    <n v="12"/>
    <b v="0"/>
    <s v="food/food trucks"/>
    <n v="17"/>
    <n v="16.829999999999998"/>
    <x v="4"/>
    <x v="29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x v="2966"/>
    <b v="0"/>
    <n v="9"/>
    <b v="0"/>
    <s v="food/food trucks"/>
    <n v="1"/>
    <n v="22.33"/>
    <x v="4"/>
    <x v="29"/>
    <x v="2966"/>
    <x v="2945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6"/>
    <x v="2967"/>
    <b v="0"/>
    <n v="2"/>
    <b v="0"/>
    <s v="theater/plays"/>
    <n v="10"/>
    <n v="100.5"/>
    <x v="6"/>
    <x v="11"/>
    <x v="2967"/>
    <x v="2946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7"/>
    <x v="2968"/>
    <b v="0"/>
    <n v="11"/>
    <b v="1"/>
    <s v="theater/plays"/>
    <n v="101"/>
    <n v="18.27"/>
    <x v="6"/>
    <x v="11"/>
    <x v="2968"/>
    <x v="2947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48"/>
    <x v="2969"/>
    <b v="0"/>
    <n v="2"/>
    <b v="0"/>
    <s v="publishing/translations"/>
    <n v="0"/>
    <n v="100"/>
    <x v="1"/>
    <x v="31"/>
    <x v="2969"/>
    <x v="2948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49"/>
    <x v="2970"/>
    <b v="0"/>
    <n v="2"/>
    <b v="0"/>
    <s v="theater/plays"/>
    <n v="1"/>
    <n v="100"/>
    <x v="6"/>
    <x v="11"/>
    <x v="2970"/>
    <x v="2949"/>
    <x v="4"/>
  </r>
  <r>
    <n v="556"/>
    <s v="Braille Academy"/>
    <s v="An educational platform for learning Unified English Braille Code"/>
    <n v="8000"/>
    <n v="200"/>
    <x v="2"/>
    <s v="US"/>
    <s v="USD"/>
    <x v="2950"/>
    <x v="2971"/>
    <b v="0"/>
    <n v="1"/>
    <b v="0"/>
    <s v="technology/web"/>
    <n v="3"/>
    <n v="200"/>
    <x v="0"/>
    <x v="26"/>
    <x v="2971"/>
    <x v="295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1"/>
    <x v="2972"/>
    <b v="0"/>
    <n v="1"/>
    <b v="0"/>
    <s v="theater/spaces"/>
    <n v="3"/>
    <n v="200"/>
    <x v="6"/>
    <x v="9"/>
    <x v="2972"/>
    <x v="2951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2"/>
    <x v="2973"/>
    <b v="0"/>
    <n v="5"/>
    <b v="0"/>
    <s v="music/indie rock"/>
    <n v="10"/>
    <n v="40"/>
    <x v="7"/>
    <x v="12"/>
    <x v="2973"/>
    <x v="2952"/>
    <x v="4"/>
  </r>
  <r>
    <n v="179"/>
    <s v="Sustain: A Film About Survival"/>
    <s v="A feature-length film about how three people survive in a diseased world."/>
    <n v="1000"/>
    <n v="200"/>
    <x v="2"/>
    <s v="US"/>
    <s v="USD"/>
    <x v="2953"/>
    <x v="2974"/>
    <b v="0"/>
    <n v="2"/>
    <b v="0"/>
    <s v="film &amp; video/drama"/>
    <n v="20"/>
    <n v="100"/>
    <x v="5"/>
    <x v="10"/>
    <x v="2974"/>
    <x v="2953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4"/>
    <x v="2975"/>
    <b v="0"/>
    <n v="5"/>
    <b v="1"/>
    <s v="publishing/nonfiction"/>
    <n v="100"/>
    <n v="40"/>
    <x v="1"/>
    <x v="17"/>
    <x v="2975"/>
    <x v="295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5"/>
    <x v="2976"/>
    <b v="0"/>
    <n v="9"/>
    <b v="1"/>
    <s v="theater/plays"/>
    <n v="100"/>
    <n v="22.22"/>
    <x v="6"/>
    <x v="11"/>
    <x v="2976"/>
    <x v="2955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x v="2977"/>
    <b v="0"/>
    <n v="1"/>
    <b v="0"/>
    <s v="technology/wearables"/>
    <n v="1"/>
    <n v="199"/>
    <x v="0"/>
    <x v="1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x v="2978"/>
    <b v="0"/>
    <n v="6"/>
    <b v="0"/>
    <s v="music/jazz"/>
    <n v="3"/>
    <n v="32.67"/>
    <x v="7"/>
    <x v="33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x v="2979"/>
    <b v="0"/>
    <n v="10"/>
    <b v="0"/>
    <s v="music/jazz"/>
    <n v="5"/>
    <n v="19.600000000000001"/>
    <x v="7"/>
    <x v="33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x v="2980"/>
    <b v="0"/>
    <n v="7"/>
    <b v="0"/>
    <s v="music/indie rock"/>
    <n v="2"/>
    <n v="27.86"/>
    <x v="7"/>
    <x v="12"/>
    <x v="2980"/>
    <x v="295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0"/>
    <x v="2981"/>
    <b v="0"/>
    <n v="5"/>
    <b v="0"/>
    <s v="theater/plays"/>
    <n v="3"/>
    <n v="39"/>
    <x v="6"/>
    <x v="11"/>
    <x v="2981"/>
    <x v="296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1"/>
    <x v="2982"/>
    <b v="0"/>
    <n v="12"/>
    <b v="1"/>
    <s v="theater/plays"/>
    <n v="130"/>
    <n v="16.25"/>
    <x v="6"/>
    <x v="11"/>
    <x v="2982"/>
    <x v="296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x v="2983"/>
    <b v="0"/>
    <n v="10"/>
    <b v="0"/>
    <s v="technology/wearables"/>
    <n v="1"/>
    <n v="19.399999999999999"/>
    <x v="0"/>
    <x v="1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x v="2984"/>
    <b v="0"/>
    <n v="4"/>
    <b v="0"/>
    <s v="film &amp; video/science fiction"/>
    <n v="2"/>
    <n v="47.5"/>
    <x v="5"/>
    <x v="21"/>
    <x v="2984"/>
    <x v="2963"/>
    <x v="4"/>
  </r>
  <r>
    <n v="1062"/>
    <s v="RETURNING AT A LATER DATE"/>
    <s v="SEE US ON PATREON www.badgirlartwork.com"/>
    <n v="199"/>
    <n v="190"/>
    <x v="1"/>
    <s v="US"/>
    <s v="USD"/>
    <x v="2964"/>
    <x v="2985"/>
    <b v="0"/>
    <n v="4"/>
    <b v="0"/>
    <s v="journalism/audio"/>
    <n v="95"/>
    <n v="47.5"/>
    <x v="8"/>
    <x v="30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x v="2986"/>
    <b v="1"/>
    <n v="8"/>
    <b v="0"/>
    <s v="theater/plays"/>
    <n v="3"/>
    <n v="23.63"/>
    <x v="6"/>
    <x v="11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x v="2987"/>
    <b v="0"/>
    <n v="8"/>
    <b v="0"/>
    <s v="food/food trucks"/>
    <n v="1"/>
    <n v="23.5"/>
    <x v="4"/>
    <x v="29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x v="2988"/>
    <b v="1"/>
    <n v="15"/>
    <b v="0"/>
    <s v="photography/photobooks"/>
    <n v="4"/>
    <n v="12.47"/>
    <x v="2"/>
    <x v="3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x v="2989"/>
    <b v="0"/>
    <n v="8"/>
    <b v="0"/>
    <s v="games/mobile games"/>
    <n v="0"/>
    <n v="23.25"/>
    <x v="3"/>
    <x v="28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x v="2990"/>
    <b v="0"/>
    <n v="4"/>
    <b v="0"/>
    <s v="theater/plays"/>
    <n v="0"/>
    <n v="46.25"/>
    <x v="6"/>
    <x v="11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x v="2991"/>
    <b v="0"/>
    <n v="3"/>
    <b v="0"/>
    <s v="theater/plays"/>
    <n v="3"/>
    <n v="61.67"/>
    <x v="6"/>
    <x v="11"/>
    <x v="2991"/>
    <x v="297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1"/>
    <x v="2992"/>
    <b v="0"/>
    <n v="6"/>
    <b v="0"/>
    <s v="technology/web"/>
    <n v="3"/>
    <n v="30"/>
    <x v="0"/>
    <x v="26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x v="2993"/>
    <b v="0"/>
    <n v="6"/>
    <b v="0"/>
    <s v="publishing/translations"/>
    <n v="7"/>
    <n v="30"/>
    <x v="1"/>
    <x v="31"/>
    <x v="2993"/>
    <x v="2972"/>
    <x v="4"/>
  </r>
  <r>
    <n v="177"/>
    <s v="The Good Samaritan"/>
    <s v="I'm making a modern day version of the bible story &quot; The Good Samaritan&quot;"/>
    <n v="450"/>
    <n v="180"/>
    <x v="2"/>
    <s v="US"/>
    <s v="USD"/>
    <x v="2973"/>
    <x v="2994"/>
    <b v="0"/>
    <n v="7"/>
    <b v="0"/>
    <s v="film &amp; video/drama"/>
    <n v="40"/>
    <n v="25.71"/>
    <x v="5"/>
    <x v="10"/>
    <x v="2994"/>
    <x v="297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4"/>
    <x v="2995"/>
    <b v="0"/>
    <n v="8"/>
    <b v="1"/>
    <s v="music/rock"/>
    <n v="120"/>
    <n v="22.5"/>
    <x v="7"/>
    <x v="15"/>
    <x v="2995"/>
    <x v="2974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x v="2996"/>
    <b v="0"/>
    <n v="15"/>
    <b v="1"/>
    <s v="theater/plays"/>
    <n v="180"/>
    <n v="12"/>
    <x v="6"/>
    <x v="11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x v="2997"/>
    <b v="0"/>
    <n v="10"/>
    <b v="0"/>
    <s v="games/video games"/>
    <n v="0"/>
    <n v="17.850000000000001"/>
    <x v="3"/>
    <x v="18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x v="2998"/>
    <b v="0"/>
    <n v="3"/>
    <b v="0"/>
    <s v="music/world music"/>
    <n v="18"/>
    <n v="59.33"/>
    <x v="7"/>
    <x v="37"/>
    <x v="2998"/>
    <x v="2977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8"/>
    <x v="2999"/>
    <b v="0"/>
    <n v="5"/>
    <b v="0"/>
    <s v="theater/plays"/>
    <n v="1"/>
    <n v="35.4"/>
    <x v="6"/>
    <x v="11"/>
    <x v="2999"/>
    <x v="2978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9"/>
    <x v="3000"/>
    <b v="0"/>
    <n v="3"/>
    <b v="0"/>
    <s v="publishing/fiction"/>
    <n v="4"/>
    <n v="59"/>
    <x v="1"/>
    <x v="35"/>
    <x v="3000"/>
    <x v="297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0"/>
    <x v="3001"/>
    <b v="0"/>
    <n v="2"/>
    <b v="0"/>
    <s v="theater/spaces"/>
    <n v="0"/>
    <n v="87.5"/>
    <x v="6"/>
    <x v="9"/>
    <x v="3001"/>
    <x v="2980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x v="2981"/>
    <x v="3002"/>
    <b v="0"/>
    <n v="5"/>
    <b v="0"/>
    <s v="technology/web"/>
    <n v="1"/>
    <n v="35"/>
    <x v="0"/>
    <x v="26"/>
    <x v="3002"/>
    <x v="298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x v="3003"/>
    <b v="0"/>
    <n v="7"/>
    <b v="0"/>
    <s v="theater/plays"/>
    <n v="12"/>
    <n v="24.71"/>
    <x v="6"/>
    <x v="11"/>
    <x v="3003"/>
    <x v="298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3"/>
    <x v="3004"/>
    <b v="0"/>
    <n v="4"/>
    <b v="0"/>
    <s v="music/jazz"/>
    <n v="0"/>
    <n v="42.5"/>
    <x v="7"/>
    <x v="33"/>
    <x v="3004"/>
    <x v="298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4"/>
    <x v="3005"/>
    <b v="0"/>
    <n v="5"/>
    <b v="0"/>
    <s v="publishing/fiction"/>
    <n v="2"/>
    <n v="34"/>
    <x v="1"/>
    <x v="35"/>
    <x v="3005"/>
    <x v="2984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5"/>
    <x v="3006"/>
    <b v="0"/>
    <n v="4"/>
    <b v="0"/>
    <s v="theater/plays"/>
    <n v="11"/>
    <n v="42.5"/>
    <x v="6"/>
    <x v="11"/>
    <x v="3006"/>
    <x v="298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6"/>
    <x v="3007"/>
    <b v="0"/>
    <n v="5"/>
    <b v="0"/>
    <s v="theater/plays"/>
    <n v="20"/>
    <n v="34"/>
    <x v="6"/>
    <x v="11"/>
    <x v="3007"/>
    <x v="2986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7"/>
    <x v="3008"/>
    <b v="0"/>
    <n v="6"/>
    <b v="0"/>
    <s v="photography/nature"/>
    <n v="34"/>
    <n v="28.33"/>
    <x v="2"/>
    <x v="38"/>
    <x v="3008"/>
    <x v="2987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8"/>
    <x v="3009"/>
    <b v="0"/>
    <n v="6"/>
    <b v="0"/>
    <s v="theater/plays"/>
    <n v="17"/>
    <n v="27.5"/>
    <x v="6"/>
    <x v="11"/>
    <x v="3009"/>
    <x v="298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9"/>
    <x v="3010"/>
    <b v="0"/>
    <n v="7"/>
    <b v="0"/>
    <s v="games/video games"/>
    <n v="41"/>
    <n v="23.57"/>
    <x v="3"/>
    <x v="18"/>
    <x v="3010"/>
    <x v="298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x v="3011"/>
    <b v="0"/>
    <n v="7"/>
    <b v="0"/>
    <s v="theater/plays"/>
    <n v="21"/>
    <n v="23.14"/>
    <x v="6"/>
    <x v="11"/>
    <x v="3011"/>
    <x v="299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1"/>
    <x v="3012"/>
    <b v="0"/>
    <n v="5"/>
    <b v="0"/>
    <s v="music/jazz"/>
    <n v="3"/>
    <n v="32"/>
    <x v="7"/>
    <x v="33"/>
    <x v="3012"/>
    <x v="299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2"/>
    <x v="3013"/>
    <b v="0"/>
    <n v="4"/>
    <b v="0"/>
    <s v="music/jazz"/>
    <n v="3"/>
    <n v="40"/>
    <x v="7"/>
    <x v="33"/>
    <x v="3013"/>
    <x v="2992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x v="3014"/>
    <b v="0"/>
    <n v="4"/>
    <b v="0"/>
    <s v="technology/wearables"/>
    <n v="0"/>
    <n v="39"/>
    <x v="0"/>
    <x v="1"/>
    <x v="3014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x v="2994"/>
    <x v="3015"/>
    <b v="0"/>
    <n v="3"/>
    <b v="1"/>
    <s v="photography/photobooks"/>
    <n v="155"/>
    <n v="51.67"/>
    <x v="2"/>
    <x v="3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x v="3016"/>
    <b v="0"/>
    <n v="13"/>
    <b v="0"/>
    <s v="film &amp; video/animation"/>
    <n v="1"/>
    <n v="11.77"/>
    <x v="5"/>
    <x v="23"/>
    <x v="3016"/>
    <x v="299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6"/>
    <x v="3017"/>
    <b v="0"/>
    <n v="4"/>
    <b v="0"/>
    <s v="theater/plays"/>
    <n v="15"/>
    <n v="38.25"/>
    <x v="6"/>
    <x v="11"/>
    <x v="3017"/>
    <x v="2996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7"/>
    <x v="3018"/>
    <b v="0"/>
    <n v="7"/>
    <b v="1"/>
    <s v="music/rock"/>
    <n v="100"/>
    <n v="21.86"/>
    <x v="7"/>
    <x v="15"/>
    <x v="3018"/>
    <x v="2997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x v="3019"/>
    <b v="0"/>
    <n v="6"/>
    <b v="0"/>
    <s v="film &amp; video/science fiction"/>
    <n v="0"/>
    <n v="25.17"/>
    <x v="5"/>
    <x v="21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x v="3020"/>
    <b v="0"/>
    <n v="3"/>
    <b v="0"/>
    <s v="music/jazz"/>
    <n v="0"/>
    <n v="50.33"/>
    <x v="7"/>
    <x v="33"/>
    <x v="3020"/>
    <x v="2999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0"/>
    <x v="3021"/>
    <b v="0"/>
    <n v="3"/>
    <b v="0"/>
    <s v="food/food trucks"/>
    <n v="1"/>
    <n v="50.33"/>
    <x v="4"/>
    <x v="29"/>
    <x v="3021"/>
    <x v="300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1"/>
    <x v="3022"/>
    <b v="0"/>
    <n v="3"/>
    <b v="0"/>
    <s v="food/food trucks"/>
    <n v="2"/>
    <n v="50.33"/>
    <x v="4"/>
    <x v="29"/>
    <x v="3022"/>
    <x v="300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x v="3023"/>
    <b v="0"/>
    <n v="4"/>
    <b v="0"/>
    <s v="theater/musical"/>
    <n v="4"/>
    <n v="37.75"/>
    <x v="6"/>
    <x v="19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x v="3024"/>
    <b v="0"/>
    <n v="13"/>
    <b v="0"/>
    <s v="theater/plays"/>
    <n v="38"/>
    <n v="11.62"/>
    <x v="6"/>
    <x v="11"/>
    <x v="3024"/>
    <x v="300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4"/>
    <x v="3025"/>
    <b v="0"/>
    <n v="3"/>
    <b v="0"/>
    <s v="publishing/fiction"/>
    <n v="2"/>
    <n v="50"/>
    <x v="1"/>
    <x v="35"/>
    <x v="3025"/>
    <x v="3004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5"/>
    <x v="3026"/>
    <b v="0"/>
    <n v="5"/>
    <b v="0"/>
    <s v="film &amp; video/animation"/>
    <n v="3"/>
    <n v="30"/>
    <x v="5"/>
    <x v="23"/>
    <x v="3026"/>
    <x v="300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6"/>
    <x v="3027"/>
    <b v="0"/>
    <n v="2"/>
    <b v="0"/>
    <s v="publishing/children's books"/>
    <n v="3"/>
    <n v="75"/>
    <x v="1"/>
    <x v="39"/>
    <x v="3027"/>
    <x v="3006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7"/>
    <x v="3028"/>
    <b v="0"/>
    <n v="3"/>
    <b v="0"/>
    <s v="music/faith"/>
    <n v="8"/>
    <n v="50"/>
    <x v="7"/>
    <x v="14"/>
    <x v="3028"/>
    <x v="3007"/>
    <x v="1"/>
  </r>
  <r>
    <n v="3737"/>
    <s v="Measure For Measure"/>
    <s v="The ASU Theatre and Shakespeare Club presents Measure For Measure directed by Jordyn Ochser."/>
    <n v="700"/>
    <n v="150"/>
    <x v="2"/>
    <s v="US"/>
    <s v="USD"/>
    <x v="3008"/>
    <x v="3029"/>
    <b v="0"/>
    <n v="4"/>
    <b v="0"/>
    <s v="theater/plays"/>
    <n v="21"/>
    <n v="37.5"/>
    <x v="6"/>
    <x v="11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x v="3030"/>
    <b v="0"/>
    <n v="11"/>
    <b v="0"/>
    <s v="film &amp; video/animation"/>
    <n v="0"/>
    <n v="13.55"/>
    <x v="5"/>
    <x v="23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x v="3031"/>
    <b v="0"/>
    <n v="6"/>
    <b v="0"/>
    <s v="theater/plays"/>
    <n v="5"/>
    <n v="24.33"/>
    <x v="6"/>
    <x v="11"/>
    <x v="3031"/>
    <x v="301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1"/>
    <x v="3032"/>
    <b v="0"/>
    <n v="2"/>
    <b v="0"/>
    <s v="food/food trucks"/>
    <n v="2"/>
    <n v="72.5"/>
    <x v="4"/>
    <x v="29"/>
    <x v="3032"/>
    <x v="3011"/>
    <x v="4"/>
  </r>
  <r>
    <n v="1456"/>
    <s v="Sometimes you don't need love (Canceled)"/>
    <s v="English Version of my auto-published novel"/>
    <n v="5000"/>
    <n v="145"/>
    <x v="1"/>
    <s v="IT"/>
    <s v="EUR"/>
    <x v="3012"/>
    <x v="3033"/>
    <b v="0"/>
    <n v="3"/>
    <b v="0"/>
    <s v="publishing/translations"/>
    <n v="3"/>
    <n v="48.33"/>
    <x v="1"/>
    <x v="31"/>
    <x v="3033"/>
    <x v="301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x v="3034"/>
    <b v="0"/>
    <n v="7"/>
    <b v="0"/>
    <s v="theater/plays"/>
    <n v="8"/>
    <n v="20.71"/>
    <x v="6"/>
    <x v="11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x v="3014"/>
    <x v="3035"/>
    <b v="0"/>
    <n v="1"/>
    <b v="0"/>
    <s v="technology/web"/>
    <n v="0"/>
    <n v="142"/>
    <x v="0"/>
    <x v="26"/>
    <x v="3035"/>
    <x v="301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5"/>
    <x v="3036"/>
    <b v="0"/>
    <n v="7"/>
    <b v="0"/>
    <s v="theater/spaces"/>
    <n v="14"/>
    <n v="20.14"/>
    <x v="6"/>
    <x v="9"/>
    <x v="3036"/>
    <x v="3015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6"/>
    <x v="3037"/>
    <b v="0"/>
    <n v="5"/>
    <b v="0"/>
    <s v="film &amp; video/animation"/>
    <n v="18"/>
    <n v="28.2"/>
    <x v="5"/>
    <x v="23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x v="3038"/>
    <b v="0"/>
    <n v="5"/>
    <b v="0"/>
    <s v="film &amp; video/science fiction"/>
    <n v="0"/>
    <n v="28"/>
    <x v="5"/>
    <x v="21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x v="3039"/>
    <b v="0"/>
    <n v="6"/>
    <b v="0"/>
    <s v="technology/web"/>
    <n v="1"/>
    <n v="23.33"/>
    <x v="0"/>
    <x v="26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x v="3040"/>
    <b v="0"/>
    <n v="3"/>
    <b v="0"/>
    <s v="photography/people"/>
    <n v="7"/>
    <n v="46.67"/>
    <x v="2"/>
    <x v="36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x v="3041"/>
    <b v="0"/>
    <n v="4"/>
    <b v="0"/>
    <s v="publishing/children's books"/>
    <n v="28"/>
    <n v="35"/>
    <x v="1"/>
    <x v="39"/>
    <x v="3041"/>
    <x v="3020"/>
    <x v="3"/>
  </r>
  <r>
    <n v="465"/>
    <s v="&quot;Amp&quot; A Story About a Robot"/>
    <s v="&quot;Amp&quot; is a short film about a robot with needs."/>
    <n v="512"/>
    <n v="138"/>
    <x v="2"/>
    <s v="US"/>
    <s v="USD"/>
    <x v="3021"/>
    <x v="3042"/>
    <b v="0"/>
    <n v="8"/>
    <b v="0"/>
    <s v="film &amp; video/animation"/>
    <n v="27"/>
    <n v="17.25"/>
    <x v="5"/>
    <x v="23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x v="3043"/>
    <b v="0"/>
    <n v="6"/>
    <b v="0"/>
    <s v="theater/plays"/>
    <n v="27"/>
    <n v="22.83"/>
    <x v="6"/>
    <x v="11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x v="3044"/>
    <b v="0"/>
    <n v="6"/>
    <b v="0"/>
    <s v="theater/plays"/>
    <n v="1"/>
    <n v="22.67"/>
    <x v="6"/>
    <x v="11"/>
    <x v="3044"/>
    <x v="3023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4"/>
    <x v="3045"/>
    <b v="0"/>
    <n v="4"/>
    <b v="0"/>
    <s v="theater/plays"/>
    <n v="0"/>
    <n v="33.75"/>
    <x v="6"/>
    <x v="11"/>
    <x v="3045"/>
    <x v="3024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5"/>
    <x v="3046"/>
    <b v="0"/>
    <n v="9"/>
    <b v="0"/>
    <s v="theater/plays"/>
    <n v="1"/>
    <n v="15"/>
    <x v="6"/>
    <x v="11"/>
    <x v="3046"/>
    <x v="3025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6"/>
    <x v="3047"/>
    <b v="0"/>
    <n v="5"/>
    <b v="0"/>
    <s v="theater/plays"/>
    <n v="5"/>
    <n v="27"/>
    <x v="6"/>
    <x v="11"/>
    <x v="3047"/>
    <x v="3026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7"/>
    <x v="3048"/>
    <b v="0"/>
    <n v="3"/>
    <b v="0"/>
    <s v="theater/plays"/>
    <n v="5"/>
    <n v="45"/>
    <x v="6"/>
    <x v="11"/>
    <x v="3048"/>
    <x v="3027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x v="3049"/>
    <b v="0"/>
    <n v="8"/>
    <b v="0"/>
    <s v="film &amp; video/animation"/>
    <n v="1"/>
    <n v="16.63"/>
    <x v="5"/>
    <x v="23"/>
    <x v="3049"/>
    <x v="302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29"/>
    <x v="3050"/>
    <b v="0"/>
    <n v="3"/>
    <b v="0"/>
    <s v="technology/makerspaces"/>
    <n v="0"/>
    <n v="44"/>
    <x v="0"/>
    <x v="24"/>
    <x v="3050"/>
    <x v="302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30"/>
    <x v="3051"/>
    <b v="0"/>
    <n v="3"/>
    <b v="0"/>
    <s v="music/world music"/>
    <n v="4"/>
    <n v="44"/>
    <x v="7"/>
    <x v="37"/>
    <x v="3051"/>
    <x v="3030"/>
    <x v="0"/>
  </r>
  <r>
    <n v="605"/>
    <s v="Teach Your Parents iPad (Canceled)"/>
    <s v="An iPad support care package for your parents / seniors."/>
    <n v="5000"/>
    <n v="131"/>
    <x v="1"/>
    <s v="US"/>
    <s v="USD"/>
    <x v="3031"/>
    <x v="3052"/>
    <b v="0"/>
    <n v="8"/>
    <b v="0"/>
    <s v="technology/web"/>
    <n v="3"/>
    <n v="16.38"/>
    <x v="0"/>
    <x v="26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x v="3053"/>
    <b v="0"/>
    <n v="7"/>
    <b v="0"/>
    <s v="music/jazz"/>
    <n v="7"/>
    <n v="18.71"/>
    <x v="7"/>
    <x v="33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x v="3054"/>
    <b v="0"/>
    <n v="4"/>
    <b v="0"/>
    <s v="theater/plays"/>
    <n v="15"/>
    <n v="32.75"/>
    <x v="6"/>
    <x v="11"/>
    <x v="3054"/>
    <x v="3033"/>
    <x v="2"/>
  </r>
  <r>
    <n v="4018"/>
    <s v="Time Please Fringe"/>
    <s v="Funding for a production of Time Please at the Brighton Fringe 2017... and beyond."/>
    <n v="1500"/>
    <n v="130"/>
    <x v="2"/>
    <s v="GB"/>
    <s v="GBP"/>
    <x v="3034"/>
    <x v="3055"/>
    <b v="0"/>
    <n v="4"/>
    <b v="0"/>
    <s v="theater/plays"/>
    <n v="9"/>
    <n v="32.5"/>
    <x v="6"/>
    <x v="11"/>
    <x v="3055"/>
    <x v="30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5"/>
    <x v="3056"/>
    <b v="0"/>
    <n v="2"/>
    <b v="0"/>
    <s v="film &amp; video/drama"/>
    <n v="13"/>
    <n v="65"/>
    <x v="5"/>
    <x v="10"/>
    <x v="3056"/>
    <x v="303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6"/>
    <x v="3057"/>
    <b v="0"/>
    <n v="10"/>
    <b v="0"/>
    <s v="games/video games"/>
    <n v="26"/>
    <n v="13"/>
    <x v="3"/>
    <x v="18"/>
    <x v="3057"/>
    <x v="3036"/>
    <x v="0"/>
  </r>
  <r>
    <n v="2885"/>
    <s v="The Wedding"/>
    <s v="An historic and proud work of Polish nationalistic literature performed on stage."/>
    <n v="400"/>
    <n v="130"/>
    <x v="2"/>
    <s v="US"/>
    <s v="USD"/>
    <x v="3037"/>
    <x v="3058"/>
    <b v="0"/>
    <n v="5"/>
    <b v="0"/>
    <s v="theater/plays"/>
    <n v="33"/>
    <n v="26"/>
    <x v="6"/>
    <x v="11"/>
    <x v="3058"/>
    <x v="303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8"/>
    <x v="3059"/>
    <b v="0"/>
    <n v="9"/>
    <b v="0"/>
    <s v="theater/musical"/>
    <n v="65"/>
    <n v="14.44"/>
    <x v="6"/>
    <x v="19"/>
    <x v="3059"/>
    <x v="3038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x v="3060"/>
    <b v="0"/>
    <n v="3"/>
    <b v="1"/>
    <s v="theater/musical"/>
    <n v="129"/>
    <n v="43"/>
    <x v="6"/>
    <x v="19"/>
    <x v="3060"/>
    <x v="303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0"/>
    <x v="3061"/>
    <b v="0"/>
    <n v="10"/>
    <b v="0"/>
    <s v="theater/spaces"/>
    <n v="0"/>
    <n v="12.8"/>
    <x v="6"/>
    <x v="9"/>
    <x v="3061"/>
    <x v="3040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x v="3041"/>
    <x v="3062"/>
    <b v="0"/>
    <n v="12"/>
    <b v="0"/>
    <s v="games/video games"/>
    <n v="13"/>
    <n v="10.67"/>
    <x v="3"/>
    <x v="18"/>
    <x v="3062"/>
    <x v="304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2"/>
    <x v="3063"/>
    <b v="0"/>
    <n v="3"/>
    <b v="0"/>
    <s v="theater/spaces"/>
    <n v="0"/>
    <n v="42"/>
    <x v="6"/>
    <x v="9"/>
    <x v="3063"/>
    <x v="304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3"/>
    <x v="3064"/>
    <b v="0"/>
    <n v="5"/>
    <b v="0"/>
    <s v="technology/wearables"/>
    <n v="1"/>
    <n v="25.2"/>
    <x v="0"/>
    <x v="1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x v="3065"/>
    <b v="0"/>
    <n v="3"/>
    <b v="0"/>
    <s v="theater/plays"/>
    <n v="6"/>
    <n v="42"/>
    <x v="6"/>
    <x v="11"/>
    <x v="3065"/>
    <x v="3044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5"/>
    <x v="3066"/>
    <b v="0"/>
    <n v="4"/>
    <b v="0"/>
    <s v="games/mobile games"/>
    <n v="0"/>
    <n v="31.25"/>
    <x v="3"/>
    <x v="28"/>
    <x v="3066"/>
    <x v="3045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6"/>
    <x v="3067"/>
    <b v="0"/>
    <n v="2"/>
    <b v="0"/>
    <s v="games/mobile games"/>
    <n v="1"/>
    <n v="62.5"/>
    <x v="3"/>
    <x v="28"/>
    <x v="3067"/>
    <x v="3046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47"/>
    <x v="3068"/>
    <b v="0"/>
    <n v="2"/>
    <b v="0"/>
    <s v="theater/spaces"/>
    <n v="1"/>
    <n v="62.5"/>
    <x v="6"/>
    <x v="9"/>
    <x v="3068"/>
    <x v="3047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48"/>
    <x v="3069"/>
    <b v="0"/>
    <n v="2"/>
    <b v="0"/>
    <s v="theater/plays"/>
    <n v="1"/>
    <n v="62.5"/>
    <x v="6"/>
    <x v="11"/>
    <x v="3069"/>
    <x v="304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49"/>
    <x v="3070"/>
    <b v="0"/>
    <n v="2"/>
    <b v="0"/>
    <s v="theater/plays"/>
    <n v="1"/>
    <n v="62.5"/>
    <x v="6"/>
    <x v="11"/>
    <x v="3070"/>
    <x v="304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50"/>
    <x v="3071"/>
    <b v="0"/>
    <n v="4"/>
    <b v="0"/>
    <s v="music/indie rock"/>
    <n v="4"/>
    <n v="31.25"/>
    <x v="7"/>
    <x v="12"/>
    <x v="3071"/>
    <x v="305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51"/>
    <x v="3072"/>
    <b v="0"/>
    <n v="2"/>
    <b v="0"/>
    <s v="film &amp; video/animation"/>
    <n v="5"/>
    <n v="62.5"/>
    <x v="5"/>
    <x v="23"/>
    <x v="3072"/>
    <x v="305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52"/>
    <x v="3073"/>
    <b v="0"/>
    <n v="3"/>
    <b v="0"/>
    <s v="publishing/art books"/>
    <n v="5"/>
    <n v="41.67"/>
    <x v="1"/>
    <x v="32"/>
    <x v="3073"/>
    <x v="3052"/>
    <x v="1"/>
  </r>
  <r>
    <n v="2649"/>
    <s v="The Mission - Please Check Back Soon (Canceled)"/>
    <s v="They have launched a Kickstarter."/>
    <n v="125000"/>
    <n v="124"/>
    <x v="1"/>
    <s v="US"/>
    <s v="USD"/>
    <x v="3053"/>
    <x v="3074"/>
    <b v="0"/>
    <n v="3"/>
    <b v="0"/>
    <s v="technology/space exploration"/>
    <n v="0"/>
    <n v="41.33"/>
    <x v="0"/>
    <x v="4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x v="3075"/>
    <b v="0"/>
    <n v="14"/>
    <b v="1"/>
    <s v="theater/plays"/>
    <n v="124"/>
    <n v="8.86"/>
    <x v="6"/>
    <x v="11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x v="3076"/>
    <b v="0"/>
    <n v="6"/>
    <b v="0"/>
    <s v="technology/web"/>
    <n v="0"/>
    <n v="20.5"/>
    <x v="0"/>
    <x v="26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x v="3077"/>
    <b v="0"/>
    <n v="5"/>
    <b v="0"/>
    <s v="music/jazz"/>
    <n v="22"/>
    <n v="24.6"/>
    <x v="7"/>
    <x v="33"/>
    <x v="3077"/>
    <x v="3056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57"/>
    <x v="3078"/>
    <b v="0"/>
    <n v="3"/>
    <b v="0"/>
    <s v="theater/plays"/>
    <n v="0"/>
    <n v="40"/>
    <x v="6"/>
    <x v="11"/>
    <x v="3078"/>
    <x v="305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58"/>
    <x v="3079"/>
    <b v="0"/>
    <n v="2"/>
    <b v="0"/>
    <s v="food/food trucks"/>
    <n v="0"/>
    <n v="60"/>
    <x v="4"/>
    <x v="29"/>
    <x v="3079"/>
    <x v="305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9"/>
    <x v="3080"/>
    <b v="0"/>
    <n v="2"/>
    <b v="0"/>
    <s v="music/jazz"/>
    <n v="6"/>
    <n v="60"/>
    <x v="7"/>
    <x v="33"/>
    <x v="3080"/>
    <x v="30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60"/>
    <x v="3081"/>
    <b v="0"/>
    <n v="2"/>
    <b v="0"/>
    <s v="technology/web"/>
    <n v="29"/>
    <n v="60"/>
    <x v="0"/>
    <x v="26"/>
    <x v="3081"/>
    <x v="30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61"/>
    <x v="3082"/>
    <b v="0"/>
    <n v="4"/>
    <b v="0"/>
    <s v="food/small batch"/>
    <n v="48"/>
    <n v="30"/>
    <x v="4"/>
    <x v="7"/>
    <x v="3082"/>
    <x v="3061"/>
    <x v="5"/>
  </r>
  <r>
    <n v="2976"/>
    <s v="Pizza Delique"/>
    <s v="A play that addresses an important social issue, brought to light by members of the UoM Drama Society."/>
    <n v="70"/>
    <n v="120"/>
    <x v="0"/>
    <s v="GB"/>
    <s v="GBP"/>
    <x v="3062"/>
    <x v="3083"/>
    <b v="0"/>
    <n v="14"/>
    <b v="1"/>
    <s v="theater/plays"/>
    <n v="171"/>
    <n v="8.57"/>
    <x v="6"/>
    <x v="11"/>
    <x v="3083"/>
    <x v="306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x v="3084"/>
    <b v="0"/>
    <n v="6"/>
    <b v="0"/>
    <s v="games/video games"/>
    <n v="0"/>
    <n v="19.670000000000002"/>
    <x v="3"/>
    <x v="18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x v="3085"/>
    <b v="0"/>
    <n v="9"/>
    <b v="0"/>
    <s v="theater/plays"/>
    <n v="1"/>
    <n v="13.11"/>
    <x v="6"/>
    <x v="11"/>
    <x v="3085"/>
    <x v="3064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5"/>
    <x v="3086"/>
    <b v="0"/>
    <n v="4"/>
    <b v="0"/>
    <s v="theater/musical"/>
    <n v="3"/>
    <n v="29"/>
    <x v="6"/>
    <x v="19"/>
    <x v="3086"/>
    <x v="3065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6"/>
    <x v="3087"/>
    <b v="0"/>
    <n v="6"/>
    <b v="0"/>
    <s v="music/world music"/>
    <n v="12"/>
    <n v="19.329999999999998"/>
    <x v="7"/>
    <x v="37"/>
    <x v="3087"/>
    <x v="3066"/>
    <x v="3"/>
  </r>
  <r>
    <n v="3122"/>
    <s v="be back soon (Canceled)"/>
    <s v="cancelled until further notice"/>
    <n v="199"/>
    <n v="116"/>
    <x v="1"/>
    <s v="US"/>
    <s v="USD"/>
    <x v="3067"/>
    <x v="3088"/>
    <b v="0"/>
    <n v="2"/>
    <b v="0"/>
    <s v="theater/spaces"/>
    <n v="58"/>
    <n v="58"/>
    <x v="6"/>
    <x v="9"/>
    <x v="3088"/>
    <x v="306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x v="3089"/>
    <b v="0"/>
    <n v="3"/>
    <b v="0"/>
    <s v="film &amp; video/science fiction"/>
    <n v="1"/>
    <n v="38.33"/>
    <x v="5"/>
    <x v="21"/>
    <x v="3089"/>
    <x v="306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x v="3069"/>
    <x v="3090"/>
    <b v="0"/>
    <n v="5"/>
    <b v="0"/>
    <s v="games/video games"/>
    <n v="2"/>
    <n v="23"/>
    <x v="3"/>
    <x v="18"/>
    <x v="3090"/>
    <x v="3069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x v="3091"/>
    <b v="0"/>
    <n v="5"/>
    <b v="0"/>
    <s v="games/video games"/>
    <n v="10"/>
    <n v="23"/>
    <x v="3"/>
    <x v="18"/>
    <x v="3091"/>
    <x v="307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71"/>
    <x v="3092"/>
    <b v="0"/>
    <n v="7"/>
    <b v="0"/>
    <s v="technology/web"/>
    <n v="23"/>
    <n v="16.43"/>
    <x v="0"/>
    <x v="26"/>
    <x v="3092"/>
    <x v="3071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x v="3093"/>
    <b v="0"/>
    <n v="9"/>
    <b v="0"/>
    <s v="film &amp; video/animation"/>
    <n v="2"/>
    <n v="12.67"/>
    <x v="5"/>
    <x v="23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x v="3094"/>
    <b v="0"/>
    <n v="8"/>
    <b v="0"/>
    <s v="music/indie rock"/>
    <n v="3"/>
    <n v="14.13"/>
    <x v="7"/>
    <x v="12"/>
    <x v="3094"/>
    <x v="3073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4"/>
    <x v="3095"/>
    <b v="0"/>
    <n v="3"/>
    <b v="0"/>
    <s v="theater/musical"/>
    <n v="0"/>
    <n v="36.67"/>
    <x v="6"/>
    <x v="19"/>
    <x v="3095"/>
    <x v="3074"/>
    <x v="4"/>
  </r>
  <r>
    <n v="2749"/>
    <s v="A Tree is a Tree, no matter what you see.  CHILDREN'S BOOK"/>
    <s v="Self-publishing my children's book."/>
    <n v="10000"/>
    <n v="110"/>
    <x v="2"/>
    <s v="US"/>
    <s v="USD"/>
    <x v="3075"/>
    <x v="3096"/>
    <b v="0"/>
    <n v="2"/>
    <b v="0"/>
    <s v="publishing/children's books"/>
    <n v="1"/>
    <n v="55"/>
    <x v="1"/>
    <x v="39"/>
    <x v="3096"/>
    <x v="3075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6"/>
    <x v="3097"/>
    <b v="0"/>
    <n v="6"/>
    <b v="0"/>
    <s v="theater/plays"/>
    <n v="2"/>
    <n v="18.329999999999998"/>
    <x v="6"/>
    <x v="11"/>
    <x v="3097"/>
    <x v="307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7"/>
    <x v="3098"/>
    <b v="0"/>
    <n v="4"/>
    <b v="0"/>
    <s v="theater/plays"/>
    <n v="2"/>
    <n v="27.5"/>
    <x v="6"/>
    <x v="11"/>
    <x v="3098"/>
    <x v="3077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8"/>
    <x v="3099"/>
    <b v="0"/>
    <n v="7"/>
    <b v="0"/>
    <s v="film &amp; video/drama"/>
    <n v="3"/>
    <n v="15.71"/>
    <x v="5"/>
    <x v="10"/>
    <x v="3099"/>
    <x v="307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9"/>
    <x v="3100"/>
    <b v="0"/>
    <n v="2"/>
    <b v="0"/>
    <s v="music/faith"/>
    <n v="11"/>
    <n v="55"/>
    <x v="7"/>
    <x v="14"/>
    <x v="3100"/>
    <x v="307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x v="3101"/>
    <b v="0"/>
    <n v="2"/>
    <b v="0"/>
    <s v="theater/plays"/>
    <n v="22"/>
    <n v="55"/>
    <x v="6"/>
    <x v="11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x v="3102"/>
    <b v="0"/>
    <n v="3"/>
    <b v="0"/>
    <s v="games/video games"/>
    <n v="2"/>
    <n v="36.33"/>
    <x v="3"/>
    <x v="18"/>
    <x v="3102"/>
    <x v="3081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3082"/>
    <x v="3103"/>
    <b v="0"/>
    <n v="7"/>
    <b v="0"/>
    <s v="technology/web"/>
    <n v="1"/>
    <n v="15.43"/>
    <x v="0"/>
    <x v="26"/>
    <x v="3103"/>
    <x v="308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3"/>
    <x v="3104"/>
    <b v="0"/>
    <n v="1"/>
    <b v="0"/>
    <s v="food/small batch"/>
    <n v="1"/>
    <n v="108"/>
    <x v="4"/>
    <x v="7"/>
    <x v="3104"/>
    <x v="3083"/>
    <x v="5"/>
  </r>
  <r>
    <n v="1791"/>
    <s v="disCover: Napoli"/>
    <s v="For the love of street photography and the beauty of traditional cultures in southern Italy."/>
    <n v="3000"/>
    <n v="107"/>
    <x v="2"/>
    <s v="GB"/>
    <s v="GBP"/>
    <x v="3084"/>
    <x v="3105"/>
    <b v="1"/>
    <n v="4"/>
    <b v="0"/>
    <s v="photography/photobooks"/>
    <n v="4"/>
    <n v="26.75"/>
    <x v="2"/>
    <x v="3"/>
    <x v="3105"/>
    <x v="308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5"/>
    <x v="3106"/>
    <b v="0"/>
    <n v="4"/>
    <b v="0"/>
    <s v="technology/wearables"/>
    <n v="0"/>
    <n v="26.5"/>
    <x v="0"/>
    <x v="1"/>
    <x v="3106"/>
    <x v="308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6"/>
    <x v="3107"/>
    <b v="0"/>
    <n v="2"/>
    <b v="0"/>
    <s v="technology/web"/>
    <n v="0"/>
    <n v="53"/>
    <x v="0"/>
    <x v="26"/>
    <x v="3107"/>
    <x v="3086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87"/>
    <x v="3108"/>
    <b v="0"/>
    <n v="6"/>
    <b v="0"/>
    <s v="technology/space exploration"/>
    <n v="1"/>
    <n v="17.670000000000002"/>
    <x v="0"/>
    <x v="4"/>
    <x v="3108"/>
    <x v="3087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8"/>
    <x v="3109"/>
    <b v="0"/>
    <n v="3"/>
    <b v="0"/>
    <s v="technology/wearables"/>
    <n v="1"/>
    <n v="35.33"/>
    <x v="0"/>
    <x v="1"/>
    <x v="3109"/>
    <x v="308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9"/>
    <x v="3110"/>
    <b v="0"/>
    <n v="4"/>
    <b v="0"/>
    <s v="technology/wearables"/>
    <n v="1"/>
    <n v="26.5"/>
    <x v="0"/>
    <x v="1"/>
    <x v="3110"/>
    <x v="3089"/>
    <x v="2"/>
  </r>
  <r>
    <n v="1380"/>
    <s v="BARNFEST 2015"/>
    <s v="A DIY MUSIC FESTIVAL FROM ST. LOUIS MO! Bands make their own festival, help make it legit!"/>
    <n v="25"/>
    <n v="106"/>
    <x v="0"/>
    <s v="US"/>
    <s v="USD"/>
    <x v="3090"/>
    <x v="3111"/>
    <b v="0"/>
    <n v="5"/>
    <b v="1"/>
    <s v="music/rock"/>
    <n v="424"/>
    <n v="21.2"/>
    <x v="7"/>
    <x v="15"/>
    <x v="3111"/>
    <x v="309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x v="3112"/>
    <b v="0"/>
    <n v="4"/>
    <b v="0"/>
    <s v="technology/wearables"/>
    <n v="0"/>
    <n v="26.25"/>
    <x v="0"/>
    <x v="1"/>
    <x v="311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x v="3092"/>
    <x v="3113"/>
    <b v="1"/>
    <n v="17"/>
    <b v="0"/>
    <s v="publishing/translations"/>
    <n v="0"/>
    <n v="6.18"/>
    <x v="1"/>
    <x v="31"/>
    <x v="3113"/>
    <x v="309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3"/>
    <x v="3114"/>
    <b v="0"/>
    <n v="2"/>
    <b v="0"/>
    <s v="theater/spaces"/>
    <n v="0"/>
    <n v="52.5"/>
    <x v="6"/>
    <x v="9"/>
    <x v="3114"/>
    <x v="3093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4"/>
    <x v="3115"/>
    <b v="0"/>
    <n v="2"/>
    <b v="0"/>
    <s v="theater/plays"/>
    <n v="1"/>
    <n v="52.5"/>
    <x v="6"/>
    <x v="11"/>
    <x v="3115"/>
    <x v="309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5"/>
    <x v="3116"/>
    <b v="0"/>
    <n v="6"/>
    <b v="0"/>
    <s v="publishing/fiction"/>
    <n v="2"/>
    <n v="17.5"/>
    <x v="1"/>
    <x v="35"/>
    <x v="3116"/>
    <x v="309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6"/>
    <x v="3117"/>
    <b v="0"/>
    <n v="2"/>
    <b v="0"/>
    <s v="publishing/children's books"/>
    <n v="11"/>
    <n v="52.5"/>
    <x v="1"/>
    <x v="39"/>
    <x v="3117"/>
    <x v="309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x v="3118"/>
    <b v="0"/>
    <n v="3"/>
    <b v="0"/>
    <s v="games/video games"/>
    <n v="2"/>
    <n v="34.67"/>
    <x v="3"/>
    <x v="18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x v="3119"/>
    <b v="0"/>
    <n v="6"/>
    <b v="0"/>
    <s v="technology/gadgets"/>
    <n v="1"/>
    <n v="17"/>
    <x v="0"/>
    <x v="6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x v="3120"/>
    <b v="0"/>
    <n v="8"/>
    <b v="0"/>
    <s v="theater/musical"/>
    <n v="1"/>
    <n v="12.75"/>
    <x v="6"/>
    <x v="19"/>
    <x v="3120"/>
    <x v="309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0"/>
    <x v="3121"/>
    <b v="0"/>
    <n v="2"/>
    <b v="0"/>
    <s v="music/jazz"/>
    <n v="2"/>
    <n v="50.5"/>
    <x v="7"/>
    <x v="33"/>
    <x v="3121"/>
    <x v="31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1"/>
    <x v="3122"/>
    <b v="0"/>
    <n v="2"/>
    <b v="0"/>
    <s v="theater/plays"/>
    <n v="3"/>
    <n v="50.5"/>
    <x v="6"/>
    <x v="11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x v="3123"/>
    <b v="0"/>
    <n v="7"/>
    <b v="0"/>
    <s v="photography/nature"/>
    <n v="13"/>
    <n v="14.43"/>
    <x v="2"/>
    <x v="38"/>
    <x v="3123"/>
    <x v="3102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3"/>
    <x v="3124"/>
    <b v="0"/>
    <n v="2"/>
    <b v="1"/>
    <s v="technology/wearables"/>
    <n v="144"/>
    <n v="50.5"/>
    <x v="0"/>
    <x v="1"/>
    <x v="3124"/>
    <x v="3103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4"/>
    <x v="3125"/>
    <b v="0"/>
    <n v="1"/>
    <b v="0"/>
    <s v="food/food trucks"/>
    <n v="0"/>
    <n v="100"/>
    <x v="4"/>
    <x v="29"/>
    <x v="3125"/>
    <x v="3104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05"/>
    <x v="3126"/>
    <b v="0"/>
    <n v="1"/>
    <b v="0"/>
    <s v="technology/wearables"/>
    <n v="0"/>
    <n v="100"/>
    <x v="0"/>
    <x v="1"/>
    <x v="3126"/>
    <x v="3105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06"/>
    <x v="3127"/>
    <b v="0"/>
    <n v="2"/>
    <b v="0"/>
    <s v="technology/web"/>
    <n v="0"/>
    <n v="50"/>
    <x v="0"/>
    <x v="26"/>
    <x v="3127"/>
    <x v="3106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07"/>
    <x v="3128"/>
    <b v="0"/>
    <n v="1"/>
    <b v="0"/>
    <s v="publishing/translations"/>
    <n v="0"/>
    <n v="100"/>
    <x v="1"/>
    <x v="31"/>
    <x v="3128"/>
    <x v="3107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8"/>
    <x v="3129"/>
    <b v="0"/>
    <n v="2"/>
    <b v="0"/>
    <s v="food/food trucks"/>
    <n v="0"/>
    <n v="50"/>
    <x v="4"/>
    <x v="29"/>
    <x v="3129"/>
    <x v="3108"/>
    <x v="4"/>
  </r>
  <r>
    <n v="919"/>
    <s v="Jazz CD:  Out of The Blue"/>
    <s v="Cool jazz with a New Orleans flavor."/>
    <n v="20000"/>
    <n v="100"/>
    <x v="2"/>
    <s v="US"/>
    <s v="USD"/>
    <x v="3109"/>
    <x v="3130"/>
    <b v="0"/>
    <n v="1"/>
    <b v="0"/>
    <s v="music/jazz"/>
    <n v="1"/>
    <n v="100"/>
    <x v="7"/>
    <x v="33"/>
    <x v="3130"/>
    <x v="310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0"/>
    <x v="3131"/>
    <b v="0"/>
    <n v="1"/>
    <b v="0"/>
    <s v="food/food trucks"/>
    <n v="1"/>
    <n v="100"/>
    <x v="4"/>
    <x v="29"/>
    <x v="3131"/>
    <x v="311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11"/>
    <x v="3132"/>
    <b v="0"/>
    <n v="1"/>
    <b v="0"/>
    <s v="theater/spaces"/>
    <n v="1"/>
    <n v="100"/>
    <x v="6"/>
    <x v="9"/>
    <x v="3132"/>
    <x v="31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12"/>
    <x v="3133"/>
    <b v="0"/>
    <n v="1"/>
    <b v="0"/>
    <s v="film &amp; video/drama"/>
    <n v="2"/>
    <n v="100"/>
    <x v="5"/>
    <x v="10"/>
    <x v="3133"/>
    <x v="3112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13"/>
    <x v="3134"/>
    <b v="0"/>
    <n v="1"/>
    <b v="0"/>
    <s v="technology/web"/>
    <n v="2"/>
    <n v="100"/>
    <x v="0"/>
    <x v="26"/>
    <x v="3134"/>
    <x v="3113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4"/>
    <x v="3135"/>
    <b v="0"/>
    <n v="4"/>
    <b v="0"/>
    <s v="publishing/children's books"/>
    <n v="2"/>
    <n v="25"/>
    <x v="1"/>
    <x v="39"/>
    <x v="3135"/>
    <x v="3114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15"/>
    <x v="3136"/>
    <b v="0"/>
    <n v="4"/>
    <b v="0"/>
    <s v="theater/plays"/>
    <n v="2"/>
    <n v="25"/>
    <x v="6"/>
    <x v="11"/>
    <x v="3136"/>
    <x v="311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16"/>
    <x v="3137"/>
    <b v="0"/>
    <n v="10"/>
    <b v="0"/>
    <s v="games/video games"/>
    <n v="3"/>
    <n v="10"/>
    <x v="3"/>
    <x v="18"/>
    <x v="3137"/>
    <x v="311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7"/>
    <x v="3138"/>
    <b v="0"/>
    <n v="1"/>
    <b v="0"/>
    <s v="publishing/art books"/>
    <n v="3"/>
    <n v="100"/>
    <x v="1"/>
    <x v="32"/>
    <x v="3138"/>
    <x v="3117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8"/>
    <x v="3139"/>
    <b v="0"/>
    <n v="3"/>
    <b v="0"/>
    <s v="food/food trucks"/>
    <n v="4"/>
    <n v="33.33"/>
    <x v="4"/>
    <x v="29"/>
    <x v="3139"/>
    <x v="3118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9"/>
    <x v="3140"/>
    <b v="0"/>
    <n v="1"/>
    <b v="0"/>
    <s v="photography/nature"/>
    <n v="4"/>
    <n v="100"/>
    <x v="2"/>
    <x v="38"/>
    <x v="3140"/>
    <x v="311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20"/>
    <x v="3141"/>
    <b v="0"/>
    <n v="1"/>
    <b v="0"/>
    <s v="publishing/translations"/>
    <n v="5"/>
    <n v="100"/>
    <x v="1"/>
    <x v="31"/>
    <x v="3141"/>
    <x v="3120"/>
    <x v="4"/>
  </r>
  <r>
    <n v="3861"/>
    <s v="READY OR NOT HERE I COME"/>
    <s v="THE COMING OF THE LORD!"/>
    <n v="2000"/>
    <n v="100"/>
    <x v="2"/>
    <s v="US"/>
    <s v="USD"/>
    <x v="3121"/>
    <x v="3142"/>
    <b v="0"/>
    <n v="1"/>
    <b v="0"/>
    <s v="theater/plays"/>
    <n v="5"/>
    <n v="100"/>
    <x v="6"/>
    <x v="11"/>
    <x v="3142"/>
    <x v="3121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22"/>
    <x v="3143"/>
    <b v="0"/>
    <n v="1"/>
    <b v="0"/>
    <s v="publishing/fiction"/>
    <n v="8"/>
    <n v="100"/>
    <x v="1"/>
    <x v="35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x v="3144"/>
    <b v="0"/>
    <n v="1"/>
    <b v="0"/>
    <s v="theater/plays"/>
    <n v="10"/>
    <n v="100"/>
    <x v="6"/>
    <x v="11"/>
    <x v="3144"/>
    <x v="312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4"/>
    <x v="3145"/>
    <b v="0"/>
    <n v="6"/>
    <b v="0"/>
    <s v="theater/plays"/>
    <n v="10"/>
    <n v="16.670000000000002"/>
    <x v="6"/>
    <x v="11"/>
    <x v="3145"/>
    <x v="3124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5"/>
    <x v="3146"/>
    <b v="0"/>
    <n v="3"/>
    <b v="0"/>
    <s v="theater/plays"/>
    <n v="17"/>
    <n v="33.33"/>
    <x v="6"/>
    <x v="11"/>
    <x v="3146"/>
    <x v="3125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6"/>
    <x v="3147"/>
    <b v="0"/>
    <n v="1"/>
    <b v="0"/>
    <s v="theater/musical"/>
    <n v="20"/>
    <n v="100"/>
    <x v="6"/>
    <x v="19"/>
    <x v="3147"/>
    <x v="312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127"/>
    <x v="3148"/>
    <b v="0"/>
    <n v="1"/>
    <b v="0"/>
    <s v="theater/plays"/>
    <n v="20"/>
    <n v="100"/>
    <x v="6"/>
    <x v="11"/>
    <x v="3148"/>
    <x v="3127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8"/>
    <x v="3149"/>
    <b v="0"/>
    <n v="5"/>
    <b v="1"/>
    <s v="theater/plays"/>
    <n v="100"/>
    <n v="20"/>
    <x v="6"/>
    <x v="11"/>
    <x v="3149"/>
    <x v="3128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x v="3150"/>
    <b v="0"/>
    <n v="4"/>
    <b v="0"/>
    <s v="theater/plays"/>
    <n v="1"/>
    <n v="24"/>
    <x v="6"/>
    <x v="11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x v="3151"/>
    <b v="0"/>
    <n v="9"/>
    <b v="0"/>
    <s v="technology/wearables"/>
    <n v="1"/>
    <n v="10.56"/>
    <x v="0"/>
    <x v="1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x v="3152"/>
    <b v="0"/>
    <n v="6"/>
    <b v="0"/>
    <s v="theater/plays"/>
    <n v="2"/>
    <n v="15.83"/>
    <x v="6"/>
    <x v="11"/>
    <x v="3152"/>
    <x v="313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x v="3153"/>
    <b v="0"/>
    <n v="4"/>
    <b v="0"/>
    <s v="theater/plays"/>
    <n v="3"/>
    <n v="23.75"/>
    <x v="6"/>
    <x v="11"/>
    <x v="3153"/>
    <x v="112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x v="3154"/>
    <b v="0"/>
    <n v="10"/>
    <b v="0"/>
    <s v="theater/plays"/>
    <n v="6"/>
    <n v="9.5"/>
    <x v="6"/>
    <x v="11"/>
    <x v="3154"/>
    <x v="313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3"/>
    <x v="3155"/>
    <b v="0"/>
    <n v="6"/>
    <b v="0"/>
    <s v="theater/plays"/>
    <n v="3"/>
    <n v="15.67"/>
    <x v="6"/>
    <x v="11"/>
    <x v="3155"/>
    <x v="3133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4"/>
    <x v="3156"/>
    <b v="0"/>
    <n v="4"/>
    <b v="0"/>
    <s v="photography/nature"/>
    <n v="4"/>
    <n v="23.5"/>
    <x v="2"/>
    <x v="38"/>
    <x v="3156"/>
    <x v="3134"/>
    <x v="2"/>
  </r>
  <r>
    <n v="1582"/>
    <s v="Scenes from New Orleans"/>
    <s v="I create canvas prints of images from in and around New Orleans"/>
    <n v="1000"/>
    <n v="93"/>
    <x v="2"/>
    <s v="US"/>
    <s v="USD"/>
    <x v="3135"/>
    <x v="3157"/>
    <b v="0"/>
    <n v="3"/>
    <b v="0"/>
    <s v="photography/places"/>
    <n v="9"/>
    <n v="31"/>
    <x v="2"/>
    <x v="34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x v="3158"/>
    <b v="0"/>
    <n v="6"/>
    <b v="0"/>
    <s v="film &amp; video/science fiction"/>
    <n v="1"/>
    <n v="15.33"/>
    <x v="5"/>
    <x v="21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x v="3159"/>
    <b v="0"/>
    <n v="4"/>
    <b v="0"/>
    <s v="technology/space exploration"/>
    <n v="0"/>
    <n v="22.75"/>
    <x v="0"/>
    <x v="4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x v="3160"/>
    <b v="0"/>
    <n v="1"/>
    <b v="0"/>
    <s v="technology/web"/>
    <n v="0"/>
    <n v="90"/>
    <x v="0"/>
    <x v="26"/>
    <x v="3160"/>
    <x v="3138"/>
    <x v="1"/>
  </r>
  <r>
    <n v="2763"/>
    <s v="My Christmas Star"/>
    <s v="How Santa finds childrens homes without getting lost by following certain stars."/>
    <n v="39400"/>
    <n v="90"/>
    <x v="2"/>
    <s v="US"/>
    <s v="USD"/>
    <x v="3139"/>
    <x v="3161"/>
    <b v="0"/>
    <n v="3"/>
    <b v="0"/>
    <s v="publishing/children's books"/>
    <n v="0"/>
    <n v="30"/>
    <x v="1"/>
    <x v="39"/>
    <x v="3161"/>
    <x v="3139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0"/>
    <x v="3162"/>
    <b v="0"/>
    <n v="3"/>
    <b v="0"/>
    <s v="music/jazz"/>
    <n v="0"/>
    <n v="30"/>
    <x v="7"/>
    <x v="33"/>
    <x v="3162"/>
    <x v="314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41"/>
    <x v="3163"/>
    <b v="0"/>
    <n v="4"/>
    <b v="0"/>
    <s v="technology/wearables"/>
    <n v="1"/>
    <n v="22.5"/>
    <x v="0"/>
    <x v="1"/>
    <x v="3163"/>
    <x v="3141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x v="3164"/>
    <b v="0"/>
    <n v="5"/>
    <b v="0"/>
    <s v="food/food trucks"/>
    <n v="1"/>
    <n v="18"/>
    <x v="4"/>
    <x v="29"/>
    <x v="3164"/>
    <x v="3142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3"/>
    <x v="3165"/>
    <b v="0"/>
    <n v="3"/>
    <b v="0"/>
    <s v="theater/plays"/>
    <n v="2"/>
    <n v="30"/>
    <x v="6"/>
    <x v="11"/>
    <x v="3165"/>
    <x v="314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4"/>
    <x v="3166"/>
    <b v="0"/>
    <n v="5"/>
    <b v="0"/>
    <s v="music/jazz"/>
    <n v="5"/>
    <n v="18"/>
    <x v="7"/>
    <x v="33"/>
    <x v="3166"/>
    <x v="314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x v="3167"/>
    <b v="0"/>
    <n v="5"/>
    <b v="0"/>
    <s v="food/restaurants"/>
    <n v="0"/>
    <n v="17.2"/>
    <x v="4"/>
    <x v="40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x v="3168"/>
    <b v="0"/>
    <n v="6"/>
    <b v="0"/>
    <s v="theater/plays"/>
    <n v="29"/>
    <n v="14.33"/>
    <x v="6"/>
    <x v="11"/>
    <x v="3168"/>
    <x v="3146"/>
    <x v="1"/>
  </r>
  <r>
    <n v="2130"/>
    <s v="Wondrous Adventures: A Kid's Game"/>
    <s v="You are the hero tasked to save your home from the villainous Sanword."/>
    <n v="42000"/>
    <n v="85"/>
    <x v="2"/>
    <s v="US"/>
    <s v="USD"/>
    <x v="3147"/>
    <x v="3169"/>
    <b v="0"/>
    <n v="4"/>
    <b v="0"/>
    <s v="games/video games"/>
    <n v="0"/>
    <n v="21.25"/>
    <x v="3"/>
    <x v="18"/>
    <x v="3169"/>
    <x v="3147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8"/>
    <x v="3170"/>
    <b v="0"/>
    <n v="4"/>
    <b v="0"/>
    <s v="technology/gadgets"/>
    <n v="0"/>
    <n v="21.25"/>
    <x v="0"/>
    <x v="6"/>
    <x v="3170"/>
    <x v="3148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49"/>
    <x v="3171"/>
    <b v="0"/>
    <n v="16"/>
    <b v="0"/>
    <s v="games/video games"/>
    <n v="1"/>
    <n v="5.31"/>
    <x v="3"/>
    <x v="18"/>
    <x v="3171"/>
    <x v="3149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50"/>
    <x v="3172"/>
    <b v="0"/>
    <n v="2"/>
    <b v="0"/>
    <s v="publishing/art books"/>
    <n v="1"/>
    <n v="42.5"/>
    <x v="1"/>
    <x v="32"/>
    <x v="3172"/>
    <x v="315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1"/>
    <x v="3173"/>
    <b v="0"/>
    <n v="4"/>
    <b v="0"/>
    <s v="food/small batch"/>
    <n v="3"/>
    <n v="21.25"/>
    <x v="4"/>
    <x v="7"/>
    <x v="3173"/>
    <x v="3151"/>
    <x v="5"/>
  </r>
  <r>
    <n v="1709"/>
    <s v="Psalms"/>
    <s v="A project to set psalms to music. The psalms are taken from the English Standard Version (ESV) of the Bible."/>
    <n v="1750"/>
    <n v="85"/>
    <x v="2"/>
    <s v="US"/>
    <s v="USD"/>
    <x v="3152"/>
    <x v="3174"/>
    <b v="0"/>
    <n v="4"/>
    <b v="0"/>
    <s v="music/faith"/>
    <n v="5"/>
    <n v="21.25"/>
    <x v="7"/>
    <x v="14"/>
    <x v="3174"/>
    <x v="315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x v="3175"/>
    <b v="0"/>
    <n v="7"/>
    <b v="0"/>
    <s v="food/food trucks"/>
    <n v="6"/>
    <n v="12.14"/>
    <x v="4"/>
    <x v="29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x v="3176"/>
    <b v="0"/>
    <n v="8"/>
    <b v="0"/>
    <s v="games/video games"/>
    <n v="8"/>
    <n v="10.38"/>
    <x v="3"/>
    <x v="18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x v="3177"/>
    <b v="0"/>
    <n v="4"/>
    <b v="0"/>
    <s v="film &amp; video/animation"/>
    <n v="3"/>
    <n v="20.5"/>
    <x v="5"/>
    <x v="23"/>
    <x v="3177"/>
    <x v="315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6"/>
    <x v="3178"/>
    <b v="0"/>
    <n v="4"/>
    <b v="0"/>
    <s v="technology/web"/>
    <n v="0"/>
    <n v="20.5"/>
    <x v="0"/>
    <x v="26"/>
    <x v="3178"/>
    <x v="3156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7"/>
    <x v="3179"/>
    <b v="0"/>
    <n v="5"/>
    <b v="0"/>
    <s v="film &amp; video/animation"/>
    <n v="1"/>
    <n v="16.399999999999999"/>
    <x v="5"/>
    <x v="23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x v="3180"/>
    <b v="0"/>
    <n v="4"/>
    <b v="0"/>
    <s v="film &amp; video/science fiction"/>
    <n v="0"/>
    <n v="20.25"/>
    <x v="5"/>
    <x v="21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x v="3181"/>
    <b v="0"/>
    <n v="5"/>
    <b v="0"/>
    <s v="games/video games"/>
    <n v="3"/>
    <n v="16.2"/>
    <x v="3"/>
    <x v="18"/>
    <x v="3181"/>
    <x v="315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0"/>
    <x v="3182"/>
    <b v="0"/>
    <n v="4"/>
    <b v="0"/>
    <s v="publishing/art books"/>
    <n v="1"/>
    <n v="20"/>
    <x v="1"/>
    <x v="32"/>
    <x v="3182"/>
    <x v="316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1"/>
    <x v="3183"/>
    <b v="0"/>
    <n v="4"/>
    <b v="0"/>
    <s v="technology/web"/>
    <n v="1"/>
    <n v="20"/>
    <x v="0"/>
    <x v="26"/>
    <x v="3183"/>
    <x v="316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x v="3184"/>
    <b v="0"/>
    <n v="7"/>
    <b v="0"/>
    <s v="food/small batch"/>
    <n v="8"/>
    <n v="11.43"/>
    <x v="4"/>
    <x v="7"/>
    <x v="3184"/>
    <x v="316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3"/>
    <x v="3185"/>
    <b v="0"/>
    <n v="2"/>
    <b v="0"/>
    <s v="theater/plays"/>
    <n v="11"/>
    <n v="40"/>
    <x v="6"/>
    <x v="11"/>
    <x v="3185"/>
    <x v="3163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4"/>
    <x v="3186"/>
    <b v="0"/>
    <n v="3"/>
    <b v="0"/>
    <s v="theater/plays"/>
    <n v="32"/>
    <n v="26.67"/>
    <x v="6"/>
    <x v="11"/>
    <x v="3186"/>
    <x v="3164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x v="3187"/>
    <b v="0"/>
    <n v="3"/>
    <b v="0"/>
    <s v="photography/people"/>
    <n v="8"/>
    <n v="26"/>
    <x v="2"/>
    <x v="36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x v="3188"/>
    <b v="0"/>
    <n v="2"/>
    <b v="0"/>
    <s v="publishing/translations"/>
    <n v="1"/>
    <n v="38.5"/>
    <x v="1"/>
    <x v="31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x v="3189"/>
    <b v="0"/>
    <n v="5"/>
    <b v="0"/>
    <s v="film &amp; video/animation"/>
    <n v="1"/>
    <n v="15.2"/>
    <x v="5"/>
    <x v="23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x v="3190"/>
    <b v="1"/>
    <n v="4"/>
    <b v="0"/>
    <s v="photography/photobooks"/>
    <n v="1"/>
    <n v="19"/>
    <x v="2"/>
    <x v="3"/>
    <x v="3190"/>
    <x v="3168"/>
    <x v="2"/>
  </r>
  <r>
    <n v="1447"/>
    <s v="Indian Language Dictionary"/>
    <s v="I'm creating a dictionary of multiple Indian languages."/>
    <n v="500000"/>
    <n v="75"/>
    <x v="2"/>
    <s v="US"/>
    <s v="USD"/>
    <x v="3169"/>
    <x v="3191"/>
    <b v="0"/>
    <n v="3"/>
    <b v="0"/>
    <s v="publishing/translations"/>
    <n v="0"/>
    <n v="25"/>
    <x v="1"/>
    <x v="31"/>
    <x v="3191"/>
    <x v="3169"/>
    <x v="1"/>
  </r>
  <r>
    <n v="1149"/>
    <s v="The Floridian Food Truck"/>
    <s v="Bringing culturally diverse Floridian cuisine to the people!"/>
    <n v="50000"/>
    <n v="75"/>
    <x v="2"/>
    <s v="US"/>
    <s v="USD"/>
    <x v="3170"/>
    <x v="3192"/>
    <b v="0"/>
    <n v="2"/>
    <b v="0"/>
    <s v="food/food trucks"/>
    <n v="0"/>
    <n v="37.5"/>
    <x v="4"/>
    <x v="29"/>
    <x v="3192"/>
    <x v="317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1"/>
    <x v="3193"/>
    <b v="0"/>
    <n v="2"/>
    <b v="0"/>
    <s v="food/restaurants"/>
    <n v="0"/>
    <n v="37.5"/>
    <x v="4"/>
    <x v="40"/>
    <x v="3193"/>
    <x v="3171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2"/>
    <x v="3194"/>
    <b v="0"/>
    <n v="2"/>
    <b v="0"/>
    <s v="theater/spaces"/>
    <n v="0"/>
    <n v="37.5"/>
    <x v="6"/>
    <x v="9"/>
    <x v="3194"/>
    <x v="3172"/>
    <x v="4"/>
  </r>
  <r>
    <n v="1718"/>
    <s v="The Prodigal Son"/>
    <s v="A melody for the galaxy."/>
    <n v="35000"/>
    <n v="75"/>
    <x v="2"/>
    <s v="US"/>
    <s v="USD"/>
    <x v="3173"/>
    <x v="3195"/>
    <b v="0"/>
    <n v="2"/>
    <b v="0"/>
    <s v="music/faith"/>
    <n v="0"/>
    <n v="37.5"/>
    <x v="7"/>
    <x v="14"/>
    <x v="3195"/>
    <x v="3173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74"/>
    <x v="3196"/>
    <b v="0"/>
    <n v="1"/>
    <b v="0"/>
    <s v="technology/wearables"/>
    <n v="0"/>
    <n v="75"/>
    <x v="0"/>
    <x v="1"/>
    <x v="3196"/>
    <x v="3174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5"/>
    <x v="3197"/>
    <b v="0"/>
    <n v="3"/>
    <b v="0"/>
    <s v="food/food trucks"/>
    <n v="1"/>
    <n v="25"/>
    <x v="4"/>
    <x v="29"/>
    <x v="3197"/>
    <x v="317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x v="3176"/>
    <x v="3198"/>
    <b v="0"/>
    <n v="3"/>
    <b v="0"/>
    <s v="photography/places"/>
    <n v="2"/>
    <n v="25"/>
    <x v="2"/>
    <x v="34"/>
    <x v="3198"/>
    <x v="317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7"/>
    <x v="3199"/>
    <b v="0"/>
    <n v="2"/>
    <b v="0"/>
    <s v="technology/web"/>
    <n v="3"/>
    <n v="37.5"/>
    <x v="0"/>
    <x v="26"/>
    <x v="3199"/>
    <x v="317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78"/>
    <x v="3200"/>
    <b v="0"/>
    <n v="3"/>
    <b v="0"/>
    <s v="theater/plays"/>
    <n v="4"/>
    <n v="25"/>
    <x v="6"/>
    <x v="11"/>
    <x v="3200"/>
    <x v="317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9"/>
    <x v="3201"/>
    <b v="0"/>
    <n v="4"/>
    <b v="0"/>
    <s v="theater/plays"/>
    <n v="5"/>
    <n v="18.75"/>
    <x v="6"/>
    <x v="11"/>
    <x v="3201"/>
    <x v="3179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80"/>
    <x v="3202"/>
    <b v="0"/>
    <n v="3"/>
    <b v="1"/>
    <s v="theater/plays"/>
    <n v="150"/>
    <n v="25"/>
    <x v="6"/>
    <x v="11"/>
    <x v="3202"/>
    <x v="3180"/>
    <x v="1"/>
  </r>
  <r>
    <n v="2688"/>
    <s v="Mac N Cheez Food Truck"/>
    <s v="The amazing gourmet Mac N Cheez Food Truck Campaigne!"/>
    <n v="50000"/>
    <n v="74"/>
    <x v="2"/>
    <s v="US"/>
    <s v="USD"/>
    <x v="3181"/>
    <x v="3203"/>
    <b v="0"/>
    <n v="14"/>
    <b v="0"/>
    <s v="food/food trucks"/>
    <n v="0"/>
    <n v="5.29"/>
    <x v="4"/>
    <x v="29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x v="3204"/>
    <b v="0"/>
    <n v="3"/>
    <b v="0"/>
    <s v="food/food trucks"/>
    <n v="0"/>
    <n v="24.33"/>
    <x v="4"/>
    <x v="29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x v="3205"/>
    <b v="0"/>
    <n v="4"/>
    <b v="0"/>
    <s v="music/indie rock"/>
    <n v="7"/>
    <n v="18"/>
    <x v="7"/>
    <x v="12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x v="3206"/>
    <b v="0"/>
    <n v="6"/>
    <b v="0"/>
    <s v="publishing/translations"/>
    <n v="7"/>
    <n v="12"/>
    <x v="1"/>
    <x v="31"/>
    <x v="3206"/>
    <x v="3184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5"/>
    <x v="3207"/>
    <b v="0"/>
    <n v="3"/>
    <b v="0"/>
    <s v="theater/spaces"/>
    <n v="0"/>
    <n v="23.67"/>
    <x v="6"/>
    <x v="9"/>
    <x v="3207"/>
    <x v="318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x v="3186"/>
    <x v="3208"/>
    <b v="0"/>
    <n v="3"/>
    <b v="0"/>
    <s v="food/food trucks"/>
    <n v="0"/>
    <n v="23.67"/>
    <x v="4"/>
    <x v="29"/>
    <x v="3208"/>
    <x v="3186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87"/>
    <x v="3209"/>
    <b v="0"/>
    <n v="3"/>
    <b v="0"/>
    <s v="theater/plays"/>
    <n v="0"/>
    <n v="23.33"/>
    <x v="6"/>
    <x v="11"/>
    <x v="3209"/>
    <x v="3187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x v="3210"/>
    <b v="0"/>
    <n v="2"/>
    <b v="0"/>
    <s v="technology/web"/>
    <n v="0"/>
    <n v="35"/>
    <x v="0"/>
    <x v="26"/>
    <x v="3210"/>
    <x v="3188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89"/>
    <x v="3211"/>
    <b v="0"/>
    <n v="2"/>
    <b v="0"/>
    <s v="games/video games"/>
    <n v="1"/>
    <n v="35"/>
    <x v="3"/>
    <x v="18"/>
    <x v="3211"/>
    <x v="318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0"/>
    <x v="3212"/>
    <b v="0"/>
    <n v="4"/>
    <b v="0"/>
    <s v="food/food trucks"/>
    <n v="1"/>
    <n v="17.5"/>
    <x v="4"/>
    <x v="29"/>
    <x v="3212"/>
    <x v="319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91"/>
    <x v="3213"/>
    <b v="0"/>
    <n v="2"/>
    <b v="0"/>
    <s v="music/indie rock"/>
    <n v="3"/>
    <n v="35"/>
    <x v="7"/>
    <x v="12"/>
    <x v="3213"/>
    <x v="3191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92"/>
    <x v="3214"/>
    <b v="0"/>
    <n v="6"/>
    <b v="0"/>
    <s v="film &amp; video/science fiction"/>
    <n v="14"/>
    <n v="11.67"/>
    <x v="5"/>
    <x v="21"/>
    <x v="3214"/>
    <x v="3192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3"/>
    <x v="3215"/>
    <b v="0"/>
    <n v="7"/>
    <b v="0"/>
    <s v="theater/plays"/>
    <n v="14"/>
    <n v="10"/>
    <x v="6"/>
    <x v="11"/>
    <x v="3215"/>
    <x v="319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x v="3216"/>
    <b v="0"/>
    <n v="4"/>
    <b v="0"/>
    <s v="theater/plays"/>
    <n v="35"/>
    <n v="17.5"/>
    <x v="6"/>
    <x v="11"/>
    <x v="3216"/>
    <x v="319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5"/>
    <x v="3217"/>
    <b v="0"/>
    <n v="3"/>
    <b v="1"/>
    <s v="theater/plays"/>
    <n v="140"/>
    <n v="23.33"/>
    <x v="6"/>
    <x v="11"/>
    <x v="3217"/>
    <x v="3195"/>
    <x v="1"/>
  </r>
  <r>
    <n v="1799"/>
    <s v="The UnDiscovered Image"/>
    <s v="The UnDiscovered Image, a monthly publication dedicated to photographers."/>
    <n v="4000"/>
    <n v="69.83"/>
    <x v="2"/>
    <s v="GB"/>
    <s v="GBP"/>
    <x v="3196"/>
    <x v="3218"/>
    <b v="1"/>
    <n v="6"/>
    <b v="0"/>
    <s v="photography/photobooks"/>
    <n v="2"/>
    <n v="11.64"/>
    <x v="2"/>
    <x v="3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x v="3219"/>
    <b v="0"/>
    <n v="3"/>
    <b v="0"/>
    <s v="theater/plays"/>
    <n v="4"/>
    <n v="23"/>
    <x v="6"/>
    <x v="11"/>
    <x v="3219"/>
    <x v="319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8"/>
    <x v="3220"/>
    <b v="0"/>
    <n v="2"/>
    <b v="0"/>
    <s v="technology/web"/>
    <n v="0"/>
    <n v="34"/>
    <x v="0"/>
    <x v="26"/>
    <x v="3220"/>
    <x v="319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9"/>
    <x v="3221"/>
    <b v="0"/>
    <n v="8"/>
    <b v="0"/>
    <s v="technology/web"/>
    <n v="3"/>
    <n v="8.5"/>
    <x v="0"/>
    <x v="26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x v="3222"/>
    <b v="0"/>
    <n v="1"/>
    <b v="0"/>
    <s v="publishing/art books"/>
    <n v="1"/>
    <n v="67"/>
    <x v="1"/>
    <x v="32"/>
    <x v="3222"/>
    <x v="3200"/>
    <x v="0"/>
  </r>
  <r>
    <n v="2519"/>
    <s v="Kelli's Kitchen"/>
    <s v="Better than your mom's, better than Cracker Barrel, only at Kelli's Kitchen (all from scratch)."/>
    <n v="150000"/>
    <n v="65"/>
    <x v="2"/>
    <s v="US"/>
    <s v="USD"/>
    <x v="3201"/>
    <x v="3223"/>
    <b v="0"/>
    <n v="4"/>
    <b v="0"/>
    <s v="food/restaurants"/>
    <n v="0"/>
    <n v="16.25"/>
    <x v="4"/>
    <x v="40"/>
    <x v="3223"/>
    <x v="3201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2"/>
    <x v="3224"/>
    <b v="0"/>
    <n v="2"/>
    <b v="0"/>
    <s v="music/jazz"/>
    <n v="1"/>
    <n v="32.5"/>
    <x v="7"/>
    <x v="33"/>
    <x v="3224"/>
    <x v="3202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3"/>
    <x v="3225"/>
    <b v="0"/>
    <n v="2"/>
    <b v="0"/>
    <s v="music/jazz"/>
    <n v="1"/>
    <n v="32.5"/>
    <x v="7"/>
    <x v="33"/>
    <x v="3225"/>
    <x v="3203"/>
    <x v="7"/>
  </r>
  <r>
    <n v="997"/>
    <s v="iPhanny"/>
    <s v="The iPhanny keeps your iPhone 6 safe from bending in those dangerous pants pockets."/>
    <n v="5000"/>
    <n v="65"/>
    <x v="2"/>
    <s v="US"/>
    <s v="USD"/>
    <x v="3204"/>
    <x v="3226"/>
    <b v="0"/>
    <n v="8"/>
    <b v="0"/>
    <s v="technology/wearables"/>
    <n v="1"/>
    <n v="8.1300000000000008"/>
    <x v="0"/>
    <x v="1"/>
    <x v="3226"/>
    <x v="320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5"/>
    <x v="3227"/>
    <b v="0"/>
    <n v="5"/>
    <b v="0"/>
    <s v="technology/wearables"/>
    <n v="2"/>
    <n v="13"/>
    <x v="0"/>
    <x v="1"/>
    <x v="3227"/>
    <x v="3205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6"/>
    <x v="3228"/>
    <b v="0"/>
    <n v="4"/>
    <b v="0"/>
    <s v="theater/plays"/>
    <n v="9"/>
    <n v="16.25"/>
    <x v="6"/>
    <x v="11"/>
    <x v="3228"/>
    <x v="320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7"/>
    <x v="3229"/>
    <b v="0"/>
    <n v="3"/>
    <b v="1"/>
    <s v="theater/plays"/>
    <n v="6500"/>
    <n v="21.67"/>
    <x v="6"/>
    <x v="11"/>
    <x v="3229"/>
    <x v="3207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x v="3230"/>
    <b v="0"/>
    <n v="13"/>
    <b v="1"/>
    <s v="publishing/nonfiction"/>
    <n v="160"/>
    <n v="4.92"/>
    <x v="1"/>
    <x v="17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x v="3231"/>
    <b v="0"/>
    <n v="4"/>
    <b v="0"/>
    <s v="theater/plays"/>
    <n v="2"/>
    <n v="15.75"/>
    <x v="6"/>
    <x v="11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x v="3232"/>
    <b v="0"/>
    <n v="5"/>
    <b v="0"/>
    <s v="music/jazz"/>
    <n v="0"/>
    <n v="12.4"/>
    <x v="7"/>
    <x v="33"/>
    <x v="3232"/>
    <x v="321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1"/>
    <x v="3233"/>
    <b v="0"/>
    <n v="2"/>
    <b v="0"/>
    <s v="technology/web"/>
    <n v="0"/>
    <n v="30.5"/>
    <x v="0"/>
    <x v="26"/>
    <x v="3233"/>
    <x v="3211"/>
    <x v="4"/>
  </r>
  <r>
    <n v="709"/>
    <s v="lumiglove"/>
    <s v="A &quot;handheld&quot; light, which eases the way you illuminate objects and/or paths."/>
    <n v="15000"/>
    <n v="61"/>
    <x v="2"/>
    <s v="US"/>
    <s v="USD"/>
    <x v="3212"/>
    <x v="3234"/>
    <b v="0"/>
    <n v="2"/>
    <b v="0"/>
    <s v="technology/wearables"/>
    <n v="0"/>
    <n v="30.5"/>
    <x v="0"/>
    <x v="1"/>
    <x v="3234"/>
    <x v="321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3"/>
    <x v="3235"/>
    <b v="0"/>
    <n v="3"/>
    <b v="0"/>
    <s v="film &amp; video/animation"/>
    <n v="1"/>
    <n v="20.329999999999998"/>
    <x v="5"/>
    <x v="23"/>
    <x v="3235"/>
    <x v="321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x v="3236"/>
    <b v="0"/>
    <n v="6"/>
    <b v="0"/>
    <s v="theater/plays"/>
    <n v="8"/>
    <n v="10.17"/>
    <x v="6"/>
    <x v="11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x v="3237"/>
    <b v="0"/>
    <n v="2"/>
    <b v="0"/>
    <s v="film &amp; video/drama"/>
    <n v="0"/>
    <n v="30"/>
    <x v="5"/>
    <x v="10"/>
    <x v="3237"/>
    <x v="321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6"/>
    <x v="3238"/>
    <b v="0"/>
    <n v="3"/>
    <b v="0"/>
    <s v="theater/plays"/>
    <n v="1"/>
    <n v="20"/>
    <x v="6"/>
    <x v="11"/>
    <x v="3238"/>
    <x v="3216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17"/>
    <x v="3239"/>
    <b v="0"/>
    <n v="4"/>
    <b v="0"/>
    <s v="theater/plays"/>
    <n v="2"/>
    <n v="15"/>
    <x v="6"/>
    <x v="11"/>
    <x v="3239"/>
    <x v="321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8"/>
    <x v="3240"/>
    <b v="0"/>
    <n v="3"/>
    <b v="0"/>
    <s v="technology/web"/>
    <n v="3"/>
    <n v="20"/>
    <x v="0"/>
    <x v="26"/>
    <x v="3240"/>
    <x v="3218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19"/>
    <x v="3241"/>
    <b v="0"/>
    <n v="4"/>
    <b v="0"/>
    <s v="theater/plays"/>
    <n v="6"/>
    <n v="15"/>
    <x v="6"/>
    <x v="11"/>
    <x v="3241"/>
    <x v="3219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x v="3220"/>
    <x v="3242"/>
    <b v="0"/>
    <n v="1"/>
    <b v="0"/>
    <s v="photography/nature"/>
    <n v="9"/>
    <n v="60"/>
    <x v="2"/>
    <x v="38"/>
    <x v="3242"/>
    <x v="32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21"/>
    <x v="3243"/>
    <b v="0"/>
    <n v="2"/>
    <b v="0"/>
    <s v="technology/gadgets"/>
    <n v="9"/>
    <n v="30"/>
    <x v="0"/>
    <x v="6"/>
    <x v="3243"/>
    <x v="322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x v="3244"/>
    <b v="0"/>
    <n v="2"/>
    <b v="0"/>
    <s v="food/food trucks"/>
    <n v="1"/>
    <n v="29.5"/>
    <x v="4"/>
    <x v="29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x v="3245"/>
    <b v="0"/>
    <n v="1"/>
    <b v="0"/>
    <s v="theater/plays"/>
    <n v="2"/>
    <n v="59"/>
    <x v="6"/>
    <x v="11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x v="3246"/>
    <b v="0"/>
    <n v="3"/>
    <b v="0"/>
    <s v="publishing/fiction"/>
    <n v="2"/>
    <n v="19"/>
    <x v="1"/>
    <x v="35"/>
    <x v="3246"/>
    <x v="3224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5"/>
    <x v="3247"/>
    <b v="0"/>
    <n v="3"/>
    <b v="0"/>
    <s v="theater/spaces"/>
    <n v="0"/>
    <n v="18.670000000000002"/>
    <x v="6"/>
    <x v="9"/>
    <x v="3247"/>
    <x v="322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x v="3226"/>
    <x v="3248"/>
    <b v="0"/>
    <n v="4"/>
    <b v="0"/>
    <s v="technology/web"/>
    <n v="1"/>
    <n v="14"/>
    <x v="0"/>
    <x v="26"/>
    <x v="3248"/>
    <x v="3226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7"/>
    <x v="3249"/>
    <b v="0"/>
    <n v="3"/>
    <b v="0"/>
    <s v="games/video games"/>
    <n v="1"/>
    <n v="18.670000000000002"/>
    <x v="3"/>
    <x v="18"/>
    <x v="3249"/>
    <x v="322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x v="3250"/>
    <b v="0"/>
    <n v="2"/>
    <b v="0"/>
    <s v="technology/web"/>
    <n v="0"/>
    <n v="27.5"/>
    <x v="0"/>
    <x v="26"/>
    <x v="3250"/>
    <x v="3228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29"/>
    <x v="3251"/>
    <b v="0"/>
    <n v="3"/>
    <b v="0"/>
    <s v="technology/web"/>
    <n v="0"/>
    <n v="18.329999999999998"/>
    <x v="0"/>
    <x v="26"/>
    <x v="3251"/>
    <x v="322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0"/>
    <x v="3252"/>
    <b v="0"/>
    <n v="3"/>
    <b v="0"/>
    <s v="theater/plays"/>
    <n v="0"/>
    <n v="18.329999999999998"/>
    <x v="6"/>
    <x v="11"/>
    <x v="3252"/>
    <x v="323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1"/>
    <x v="3253"/>
    <b v="0"/>
    <n v="2"/>
    <b v="0"/>
    <s v="publishing/art books"/>
    <n v="1"/>
    <n v="27.5"/>
    <x v="1"/>
    <x v="32"/>
    <x v="3253"/>
    <x v="323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2"/>
    <x v="3254"/>
    <b v="0"/>
    <n v="2"/>
    <b v="0"/>
    <s v="technology/web"/>
    <n v="1"/>
    <n v="27.5"/>
    <x v="0"/>
    <x v="26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x v="3255"/>
    <b v="0"/>
    <n v="2"/>
    <b v="0"/>
    <s v="food/food trucks"/>
    <n v="1"/>
    <n v="27.5"/>
    <x v="4"/>
    <x v="29"/>
    <x v="3255"/>
    <x v="3233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34"/>
    <x v="3256"/>
    <b v="0"/>
    <n v="2"/>
    <b v="0"/>
    <s v="publishing/translations"/>
    <n v="1"/>
    <n v="27.5"/>
    <x v="1"/>
    <x v="31"/>
    <x v="3256"/>
    <x v="3234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x v="3257"/>
    <b v="0"/>
    <n v="3"/>
    <b v="0"/>
    <s v="theater/musical"/>
    <n v="6"/>
    <n v="18.329999999999998"/>
    <x v="6"/>
    <x v="19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x v="3258"/>
    <b v="0"/>
    <n v="4"/>
    <b v="0"/>
    <s v="technology/wearables"/>
    <n v="0"/>
    <n v="13.25"/>
    <x v="0"/>
    <x v="1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x v="3259"/>
    <b v="0"/>
    <n v="4"/>
    <b v="0"/>
    <s v="games/video games"/>
    <n v="0"/>
    <n v="13.25"/>
    <x v="3"/>
    <x v="18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x v="3260"/>
    <b v="0"/>
    <n v="4"/>
    <b v="0"/>
    <s v="publishing/children's books"/>
    <n v="1"/>
    <n v="13.25"/>
    <x v="1"/>
    <x v="39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x v="3261"/>
    <b v="0"/>
    <n v="1"/>
    <b v="0"/>
    <s v="publishing/children's books"/>
    <n v="2"/>
    <n v="53"/>
    <x v="1"/>
    <x v="39"/>
    <x v="3261"/>
    <x v="323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0"/>
    <x v="3262"/>
    <b v="0"/>
    <n v="2"/>
    <b v="0"/>
    <s v="technology/web"/>
    <n v="0"/>
    <n v="26"/>
    <x v="0"/>
    <x v="26"/>
    <x v="3262"/>
    <x v="3240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1"/>
    <x v="3263"/>
    <b v="0"/>
    <n v="14"/>
    <b v="0"/>
    <s v="film &amp; video/animation"/>
    <n v="0"/>
    <n v="3.71"/>
    <x v="5"/>
    <x v="23"/>
    <x v="3263"/>
    <x v="3241"/>
    <x v="4"/>
  </r>
  <r>
    <n v="2402"/>
    <s v="Cupcake Truck Unite"/>
    <s v="Small town, delicious treats, and a mobile truck"/>
    <n v="12000"/>
    <n v="52"/>
    <x v="2"/>
    <s v="US"/>
    <s v="USD"/>
    <x v="3242"/>
    <x v="3264"/>
    <b v="0"/>
    <n v="1"/>
    <b v="0"/>
    <s v="food/food trucks"/>
    <n v="0"/>
    <n v="52"/>
    <x v="4"/>
    <x v="29"/>
    <x v="3264"/>
    <x v="324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43"/>
    <x v="3265"/>
    <b v="0"/>
    <n v="6"/>
    <b v="0"/>
    <s v="technology/space exploration"/>
    <n v="0"/>
    <n v="8.5"/>
    <x v="0"/>
    <x v="4"/>
    <x v="3265"/>
    <x v="324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4"/>
    <x v="3266"/>
    <b v="0"/>
    <n v="4"/>
    <b v="0"/>
    <s v="games/video games"/>
    <n v="0"/>
    <n v="12.75"/>
    <x v="3"/>
    <x v="18"/>
    <x v="3266"/>
    <x v="324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3245"/>
    <x v="3267"/>
    <b v="0"/>
    <n v="3"/>
    <b v="0"/>
    <s v="games/mobile games"/>
    <n v="1"/>
    <n v="17"/>
    <x v="3"/>
    <x v="28"/>
    <x v="3267"/>
    <x v="324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6"/>
    <x v="3268"/>
    <b v="0"/>
    <n v="2"/>
    <b v="0"/>
    <s v="food/food trucks"/>
    <n v="1"/>
    <n v="25.5"/>
    <x v="4"/>
    <x v="29"/>
    <x v="3268"/>
    <x v="3246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7"/>
    <x v="3269"/>
    <b v="0"/>
    <n v="2"/>
    <b v="0"/>
    <s v="film &amp; video/animation"/>
    <n v="1"/>
    <n v="25.5"/>
    <x v="5"/>
    <x v="23"/>
    <x v="3269"/>
    <x v="324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8"/>
    <x v="3270"/>
    <b v="0"/>
    <n v="2"/>
    <b v="0"/>
    <s v="music/faith"/>
    <n v="1"/>
    <n v="25.5"/>
    <x v="7"/>
    <x v="14"/>
    <x v="3270"/>
    <x v="324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9"/>
    <x v="3271"/>
    <b v="0"/>
    <n v="4"/>
    <b v="0"/>
    <s v="photography/people"/>
    <n v="3"/>
    <n v="12.75"/>
    <x v="2"/>
    <x v="36"/>
    <x v="3271"/>
    <x v="324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50"/>
    <x v="3272"/>
    <b v="0"/>
    <n v="2"/>
    <b v="0"/>
    <s v="film &amp; video/drama"/>
    <n v="3"/>
    <n v="25.5"/>
    <x v="5"/>
    <x v="10"/>
    <x v="3272"/>
    <x v="325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x v="3273"/>
    <b v="0"/>
    <n v="6"/>
    <b v="0"/>
    <s v="theater/plays"/>
    <n v="9"/>
    <n v="8.5"/>
    <x v="6"/>
    <x v="11"/>
    <x v="3273"/>
    <x v="3251"/>
    <x v="2"/>
  </r>
  <r>
    <n v="2373"/>
    <s v="Cykelauktion.com (Canceled)"/>
    <s v="We want to create a safe marketplace for buying and selling bicycles."/>
    <n v="850000"/>
    <n v="50"/>
    <x v="1"/>
    <s v="SE"/>
    <s v="SEK"/>
    <x v="3252"/>
    <x v="3274"/>
    <b v="0"/>
    <n v="1"/>
    <b v="0"/>
    <s v="technology/web"/>
    <n v="0"/>
    <n v="50"/>
    <x v="0"/>
    <x v="26"/>
    <x v="3274"/>
    <x v="32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3"/>
    <x v="3275"/>
    <b v="0"/>
    <n v="1"/>
    <b v="0"/>
    <s v="film &amp; video/animation"/>
    <n v="0"/>
    <n v="50"/>
    <x v="5"/>
    <x v="23"/>
    <x v="3275"/>
    <x v="325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4"/>
    <x v="3276"/>
    <b v="0"/>
    <n v="1"/>
    <b v="0"/>
    <s v="technology/web"/>
    <n v="0"/>
    <n v="50"/>
    <x v="0"/>
    <x v="26"/>
    <x v="3276"/>
    <x v="325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55"/>
    <x v="3277"/>
    <b v="0"/>
    <n v="1"/>
    <b v="0"/>
    <s v="technology/web"/>
    <n v="0"/>
    <n v="50"/>
    <x v="0"/>
    <x v="26"/>
    <x v="3277"/>
    <x v="3255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56"/>
    <x v="3278"/>
    <b v="0"/>
    <n v="2"/>
    <b v="0"/>
    <s v="technology/gadgets"/>
    <n v="0"/>
    <n v="25"/>
    <x v="0"/>
    <x v="6"/>
    <x v="3278"/>
    <x v="3256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7"/>
    <x v="3279"/>
    <b v="0"/>
    <n v="1"/>
    <b v="0"/>
    <s v="music/jazz"/>
    <n v="0"/>
    <n v="50"/>
    <x v="7"/>
    <x v="33"/>
    <x v="3279"/>
    <x v="3257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58"/>
    <x v="3280"/>
    <b v="0"/>
    <n v="4"/>
    <b v="0"/>
    <s v="games/video games"/>
    <n v="0"/>
    <n v="12.5"/>
    <x v="3"/>
    <x v="18"/>
    <x v="3280"/>
    <x v="325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59"/>
    <x v="3281"/>
    <b v="0"/>
    <n v="1"/>
    <b v="0"/>
    <s v="food/food trucks"/>
    <n v="0"/>
    <n v="50"/>
    <x v="4"/>
    <x v="29"/>
    <x v="3281"/>
    <x v="325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60"/>
    <x v="3282"/>
    <b v="0"/>
    <n v="1"/>
    <b v="0"/>
    <s v="food/food trucks"/>
    <n v="0"/>
    <n v="50"/>
    <x v="4"/>
    <x v="29"/>
    <x v="3282"/>
    <x v="326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61"/>
    <x v="3283"/>
    <b v="0"/>
    <n v="3"/>
    <b v="0"/>
    <s v="theater/spaces"/>
    <n v="0"/>
    <n v="16.670000000000002"/>
    <x v="6"/>
    <x v="9"/>
    <x v="3283"/>
    <x v="3261"/>
    <x v="4"/>
  </r>
  <r>
    <n v="237"/>
    <s v="Making The Choice"/>
    <s v="Making The Choice is a christian short film series."/>
    <n v="15000"/>
    <n v="50"/>
    <x v="2"/>
    <s v="US"/>
    <s v="USD"/>
    <x v="3262"/>
    <x v="3284"/>
    <b v="0"/>
    <n v="1"/>
    <b v="0"/>
    <s v="film &amp; video/drama"/>
    <n v="0"/>
    <n v="50"/>
    <x v="5"/>
    <x v="10"/>
    <x v="3284"/>
    <x v="3262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3"/>
    <x v="3285"/>
    <b v="0"/>
    <n v="1"/>
    <b v="0"/>
    <s v="photography/nature"/>
    <n v="0"/>
    <n v="50"/>
    <x v="2"/>
    <x v="38"/>
    <x v="3285"/>
    <x v="3263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64"/>
    <x v="3286"/>
    <b v="0"/>
    <n v="1"/>
    <b v="0"/>
    <s v="food/food trucks"/>
    <n v="0"/>
    <n v="50"/>
    <x v="4"/>
    <x v="29"/>
    <x v="3286"/>
    <x v="3264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65"/>
    <x v="3287"/>
    <b v="0"/>
    <n v="1"/>
    <b v="0"/>
    <s v="theater/spaces"/>
    <n v="0"/>
    <n v="50"/>
    <x v="6"/>
    <x v="9"/>
    <x v="3287"/>
    <x v="3265"/>
    <x v="1"/>
  </r>
  <r>
    <n v="190"/>
    <s v="REGIONRAT, the movie"/>
    <s v="Because hope can be a 4 letter word"/>
    <n v="12000"/>
    <n v="50"/>
    <x v="2"/>
    <s v="US"/>
    <s v="USD"/>
    <x v="3266"/>
    <x v="3288"/>
    <b v="0"/>
    <n v="1"/>
    <b v="0"/>
    <s v="film &amp; video/drama"/>
    <n v="0"/>
    <n v="50"/>
    <x v="5"/>
    <x v="10"/>
    <x v="3288"/>
    <x v="326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67"/>
    <x v="3289"/>
    <b v="0"/>
    <n v="1"/>
    <b v="0"/>
    <s v="food/food trucks"/>
    <n v="1"/>
    <n v="50"/>
    <x v="4"/>
    <x v="29"/>
    <x v="3289"/>
    <x v="3267"/>
    <x v="1"/>
  </r>
  <r>
    <n v="1153"/>
    <s v="The Cold Spot Mobile Trailer"/>
    <s v="A mobile concession trailer for snow cones, ice cream, smoothies and more"/>
    <n v="8000"/>
    <n v="50"/>
    <x v="2"/>
    <s v="US"/>
    <s v="USD"/>
    <x v="3268"/>
    <x v="3290"/>
    <b v="0"/>
    <n v="1"/>
    <b v="0"/>
    <s v="food/food trucks"/>
    <n v="1"/>
    <n v="50"/>
    <x v="4"/>
    <x v="29"/>
    <x v="3290"/>
    <x v="3268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9"/>
    <x v="3291"/>
    <b v="0"/>
    <n v="2"/>
    <b v="0"/>
    <s v="publishing/fiction"/>
    <n v="1"/>
    <n v="25"/>
    <x v="1"/>
    <x v="35"/>
    <x v="3291"/>
    <x v="326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70"/>
    <x v="3292"/>
    <b v="0"/>
    <n v="2"/>
    <b v="0"/>
    <s v="theater/plays"/>
    <n v="1"/>
    <n v="25"/>
    <x v="6"/>
    <x v="11"/>
    <x v="3292"/>
    <x v="327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71"/>
    <x v="3293"/>
    <b v="0"/>
    <n v="1"/>
    <b v="0"/>
    <s v="journalism/audio"/>
    <n v="1"/>
    <n v="50"/>
    <x v="8"/>
    <x v="30"/>
    <x v="3293"/>
    <x v="327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72"/>
    <x v="3294"/>
    <b v="0"/>
    <n v="1"/>
    <b v="0"/>
    <s v="photography/people"/>
    <n v="1"/>
    <n v="50"/>
    <x v="2"/>
    <x v="36"/>
    <x v="3294"/>
    <x v="327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73"/>
    <x v="3295"/>
    <b v="0"/>
    <n v="1"/>
    <b v="0"/>
    <s v="theater/musical"/>
    <n v="1"/>
    <n v="50"/>
    <x v="6"/>
    <x v="19"/>
    <x v="3295"/>
    <x v="327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74"/>
    <x v="3296"/>
    <b v="0"/>
    <n v="1"/>
    <b v="0"/>
    <s v="theater/plays"/>
    <n v="1"/>
    <n v="50"/>
    <x v="6"/>
    <x v="11"/>
    <x v="3296"/>
    <x v="327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75"/>
    <x v="3297"/>
    <b v="0"/>
    <n v="2"/>
    <b v="0"/>
    <s v="music/jazz"/>
    <n v="1"/>
    <n v="25"/>
    <x v="7"/>
    <x v="33"/>
    <x v="3297"/>
    <x v="327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76"/>
    <x v="3298"/>
    <b v="0"/>
    <n v="1"/>
    <b v="0"/>
    <s v="music/faith"/>
    <n v="2"/>
    <n v="50"/>
    <x v="7"/>
    <x v="14"/>
    <x v="3298"/>
    <x v="327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77"/>
    <x v="3299"/>
    <b v="0"/>
    <n v="3"/>
    <b v="0"/>
    <s v="film &amp; video/animation"/>
    <n v="3"/>
    <n v="16.670000000000002"/>
    <x v="5"/>
    <x v="23"/>
    <x v="3299"/>
    <x v="327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78"/>
    <x v="3300"/>
    <b v="0"/>
    <n v="1"/>
    <b v="0"/>
    <s v="publishing/fiction"/>
    <n v="3"/>
    <n v="50"/>
    <x v="1"/>
    <x v="35"/>
    <x v="3300"/>
    <x v="3278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x v="3301"/>
    <b v="0"/>
    <n v="1"/>
    <b v="0"/>
    <s v="theater/plays"/>
    <n v="3"/>
    <n v="50"/>
    <x v="6"/>
    <x v="11"/>
    <x v="3301"/>
    <x v="3279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80"/>
    <x v="3302"/>
    <b v="0"/>
    <n v="1"/>
    <b v="0"/>
    <s v="film &amp; video/animation"/>
    <n v="5"/>
    <n v="50"/>
    <x v="5"/>
    <x v="23"/>
    <x v="3302"/>
    <x v="328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81"/>
    <x v="3303"/>
    <b v="0"/>
    <n v="1"/>
    <b v="0"/>
    <s v="games/mobile games"/>
    <n v="5"/>
    <n v="50"/>
    <x v="3"/>
    <x v="28"/>
    <x v="3303"/>
    <x v="3281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2"/>
    <x v="3304"/>
    <b v="0"/>
    <n v="1"/>
    <b v="0"/>
    <s v="theater/plays"/>
    <n v="5"/>
    <n v="50"/>
    <x v="6"/>
    <x v="11"/>
    <x v="3304"/>
    <x v="3282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83"/>
    <x v="3305"/>
    <b v="0"/>
    <n v="5"/>
    <b v="0"/>
    <s v="games/video games"/>
    <n v="10"/>
    <n v="10"/>
    <x v="3"/>
    <x v="18"/>
    <x v="3305"/>
    <x v="3283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x v="3306"/>
    <b v="0"/>
    <n v="3"/>
    <b v="0"/>
    <s v="publishing/fiction"/>
    <n v="0"/>
    <n v="16"/>
    <x v="1"/>
    <x v="35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x v="3307"/>
    <b v="0"/>
    <n v="4"/>
    <b v="0"/>
    <s v="games/video games"/>
    <n v="0"/>
    <n v="11.92"/>
    <x v="3"/>
    <x v="18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x v="3308"/>
    <b v="0"/>
    <n v="7"/>
    <b v="0"/>
    <s v="games/video games"/>
    <n v="0"/>
    <n v="6.71"/>
    <x v="3"/>
    <x v="18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x v="3309"/>
    <b v="0"/>
    <n v="5"/>
    <b v="0"/>
    <s v="theater/plays"/>
    <n v="5"/>
    <n v="9.4"/>
    <x v="6"/>
    <x v="11"/>
    <x v="3309"/>
    <x v="328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88"/>
    <x v="3310"/>
    <b v="0"/>
    <n v="2"/>
    <b v="0"/>
    <s v="food/food trucks"/>
    <n v="0"/>
    <n v="22.5"/>
    <x v="4"/>
    <x v="29"/>
    <x v="3310"/>
    <x v="3288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x v="3311"/>
    <b v="0"/>
    <n v="2"/>
    <b v="0"/>
    <s v="film &amp; video/animation"/>
    <n v="0"/>
    <n v="22.5"/>
    <x v="5"/>
    <x v="23"/>
    <x v="3311"/>
    <x v="3289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0"/>
    <x v="3312"/>
    <b v="0"/>
    <n v="4"/>
    <b v="0"/>
    <s v="games/video games"/>
    <n v="0"/>
    <n v="11.25"/>
    <x v="3"/>
    <x v="18"/>
    <x v="3312"/>
    <x v="329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1"/>
    <x v="3313"/>
    <b v="0"/>
    <n v="3"/>
    <b v="0"/>
    <s v="games/video games"/>
    <n v="0"/>
    <n v="15"/>
    <x v="3"/>
    <x v="18"/>
    <x v="3313"/>
    <x v="329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292"/>
    <x v="3314"/>
    <b v="0"/>
    <n v="2"/>
    <b v="0"/>
    <s v="theater/plays"/>
    <n v="1"/>
    <n v="22.5"/>
    <x v="6"/>
    <x v="11"/>
    <x v="3314"/>
    <x v="329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3"/>
    <x v="3315"/>
    <b v="0"/>
    <n v="2"/>
    <b v="0"/>
    <s v="theater/plays"/>
    <n v="1"/>
    <n v="22.5"/>
    <x v="6"/>
    <x v="11"/>
    <x v="3315"/>
    <x v="3293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4"/>
    <x v="3316"/>
    <b v="0"/>
    <n v="4"/>
    <b v="0"/>
    <s v="publishing/children's books"/>
    <n v="1"/>
    <n v="11.25"/>
    <x v="1"/>
    <x v="39"/>
    <x v="3316"/>
    <x v="3294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x v="3295"/>
    <x v="3317"/>
    <b v="0"/>
    <n v="5"/>
    <b v="0"/>
    <s v="music/jazz"/>
    <n v="1"/>
    <n v="9"/>
    <x v="7"/>
    <x v="33"/>
    <x v="3317"/>
    <x v="3295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296"/>
    <x v="3318"/>
    <b v="0"/>
    <n v="4"/>
    <b v="0"/>
    <s v="theater/plays"/>
    <n v="2"/>
    <n v="11.25"/>
    <x v="6"/>
    <x v="11"/>
    <x v="3318"/>
    <x v="329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297"/>
    <x v="3319"/>
    <b v="0"/>
    <n v="3"/>
    <b v="0"/>
    <s v="theater/plays"/>
    <n v="2"/>
    <n v="15"/>
    <x v="6"/>
    <x v="11"/>
    <x v="3319"/>
    <x v="3297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8"/>
    <x v="3320"/>
    <b v="0"/>
    <n v="2"/>
    <b v="0"/>
    <s v="music/jazz"/>
    <n v="2"/>
    <n v="22.5"/>
    <x v="7"/>
    <x v="33"/>
    <x v="3320"/>
    <x v="32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99"/>
    <x v="3321"/>
    <b v="0"/>
    <n v="5"/>
    <b v="0"/>
    <s v="film &amp; video/animation"/>
    <n v="2"/>
    <n v="9"/>
    <x v="5"/>
    <x v="23"/>
    <x v="3321"/>
    <x v="329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0"/>
    <x v="3322"/>
    <b v="0"/>
    <n v="3"/>
    <b v="0"/>
    <s v="theater/plays"/>
    <n v="3"/>
    <n v="15"/>
    <x v="6"/>
    <x v="11"/>
    <x v="3322"/>
    <x v="3300"/>
    <x v="4"/>
  </r>
  <r>
    <n v="1075"/>
    <s v="Towers Of The Apocalypse"/>
    <s v="Fully 3D, post Apocalyptic themed tower defense video game. New take on the genre."/>
    <n v="1000"/>
    <n v="45"/>
    <x v="2"/>
    <s v="US"/>
    <s v="USD"/>
    <x v="3301"/>
    <x v="3323"/>
    <b v="0"/>
    <n v="3"/>
    <b v="0"/>
    <s v="games/video games"/>
    <n v="5"/>
    <n v="15"/>
    <x v="3"/>
    <x v="18"/>
    <x v="3323"/>
    <x v="330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302"/>
    <x v="3324"/>
    <b v="0"/>
    <n v="3"/>
    <b v="0"/>
    <s v="publishing/translations"/>
    <n v="5"/>
    <n v="15"/>
    <x v="1"/>
    <x v="31"/>
    <x v="3324"/>
    <x v="3302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303"/>
    <x v="3325"/>
    <b v="0"/>
    <n v="5"/>
    <b v="0"/>
    <s v="games/video games"/>
    <n v="8"/>
    <n v="9"/>
    <x v="3"/>
    <x v="18"/>
    <x v="3325"/>
    <x v="330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x v="3326"/>
    <b v="0"/>
    <n v="4"/>
    <b v="0"/>
    <s v="games/video games"/>
    <n v="14"/>
    <n v="10.56"/>
    <x v="3"/>
    <x v="18"/>
    <x v="3326"/>
    <x v="330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5"/>
    <x v="3327"/>
    <b v="0"/>
    <n v="4"/>
    <b v="0"/>
    <s v="technology/gadgets"/>
    <n v="0"/>
    <n v="10.5"/>
    <x v="0"/>
    <x v="6"/>
    <x v="3327"/>
    <x v="3305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6"/>
    <x v="3328"/>
    <b v="0"/>
    <n v="4"/>
    <b v="0"/>
    <s v="food/food trucks"/>
    <n v="4"/>
    <n v="10.5"/>
    <x v="4"/>
    <x v="29"/>
    <x v="3328"/>
    <x v="3306"/>
    <x v="1"/>
  </r>
  <r>
    <n v="1101"/>
    <s v="Strain Wars"/>
    <s v="Different strains of marijuana leafs battling to the death to see which one is the top strain."/>
    <n v="100000"/>
    <n v="41"/>
    <x v="2"/>
    <s v="US"/>
    <s v="USD"/>
    <x v="3307"/>
    <x v="3329"/>
    <b v="0"/>
    <n v="6"/>
    <b v="0"/>
    <s v="games/video games"/>
    <n v="0"/>
    <n v="6.83"/>
    <x v="3"/>
    <x v="18"/>
    <x v="3329"/>
    <x v="3307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8"/>
    <x v="3330"/>
    <b v="0"/>
    <n v="4"/>
    <b v="0"/>
    <s v="theater/plays"/>
    <n v="2"/>
    <n v="10.25"/>
    <x v="6"/>
    <x v="11"/>
    <x v="3330"/>
    <x v="3308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9"/>
    <x v="3331"/>
    <b v="0"/>
    <n v="4"/>
    <b v="0"/>
    <s v="theater/spaces"/>
    <n v="4"/>
    <n v="10.25"/>
    <x v="6"/>
    <x v="9"/>
    <x v="3331"/>
    <x v="3309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x v="3310"/>
    <x v="3332"/>
    <b v="0"/>
    <n v="26"/>
    <b v="0"/>
    <s v="photography/photobooks"/>
    <n v="0"/>
    <n v="1.54"/>
    <x v="2"/>
    <x v="3"/>
    <x v="3332"/>
    <x v="331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1"/>
    <x v="3333"/>
    <b v="0"/>
    <n v="2"/>
    <b v="0"/>
    <s v="film &amp; video/science fiction"/>
    <n v="0"/>
    <n v="20"/>
    <x v="5"/>
    <x v="21"/>
    <x v="3333"/>
    <x v="3311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12"/>
    <x v="3334"/>
    <b v="0"/>
    <n v="3"/>
    <b v="0"/>
    <s v="theater/spaces"/>
    <n v="0"/>
    <n v="13.33"/>
    <x v="6"/>
    <x v="9"/>
    <x v="3334"/>
    <x v="331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3"/>
    <x v="3335"/>
    <b v="1"/>
    <n v="4"/>
    <b v="0"/>
    <s v="photography/photobooks"/>
    <n v="1"/>
    <n v="10"/>
    <x v="2"/>
    <x v="3"/>
    <x v="3335"/>
    <x v="331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x v="3336"/>
    <b v="0"/>
    <n v="1"/>
    <b v="0"/>
    <s v="music/world music"/>
    <n v="1"/>
    <n v="40"/>
    <x v="7"/>
    <x v="37"/>
    <x v="3336"/>
    <x v="3314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5"/>
    <x v="3337"/>
    <b v="0"/>
    <n v="3"/>
    <b v="0"/>
    <s v="food/food trucks"/>
    <n v="1"/>
    <n v="13.33"/>
    <x v="4"/>
    <x v="29"/>
    <x v="3337"/>
    <x v="331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6"/>
    <x v="3338"/>
    <b v="0"/>
    <n v="2"/>
    <b v="0"/>
    <s v="music/jazz"/>
    <n v="1"/>
    <n v="20"/>
    <x v="7"/>
    <x v="33"/>
    <x v="3338"/>
    <x v="331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7"/>
    <x v="3339"/>
    <b v="1"/>
    <n v="2"/>
    <b v="0"/>
    <s v="photography/photobooks"/>
    <n v="1"/>
    <n v="20"/>
    <x v="2"/>
    <x v="3"/>
    <x v="3339"/>
    <x v="33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18"/>
    <x v="3340"/>
    <b v="0"/>
    <n v="2"/>
    <b v="0"/>
    <s v="theater/plays"/>
    <n v="1"/>
    <n v="20"/>
    <x v="6"/>
    <x v="11"/>
    <x v="3340"/>
    <x v="331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9"/>
    <x v="3341"/>
    <b v="0"/>
    <n v="2"/>
    <b v="0"/>
    <s v="music/jazz"/>
    <n v="1"/>
    <n v="20"/>
    <x v="7"/>
    <x v="33"/>
    <x v="3341"/>
    <x v="3319"/>
    <x v="0"/>
  </r>
  <r>
    <n v="2864"/>
    <s v="'Haunting Julia' by Alan Ayckbourn"/>
    <s v="Accessible, original theatre for all!"/>
    <n v="2500"/>
    <n v="40"/>
    <x v="2"/>
    <s v="GB"/>
    <s v="GBP"/>
    <x v="3320"/>
    <x v="3342"/>
    <b v="0"/>
    <n v="3"/>
    <b v="0"/>
    <s v="theater/plays"/>
    <n v="2"/>
    <n v="13.33"/>
    <x v="6"/>
    <x v="11"/>
    <x v="3342"/>
    <x v="332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21"/>
    <x v="3343"/>
    <b v="0"/>
    <n v="3"/>
    <b v="0"/>
    <s v="film &amp; video/science fiction"/>
    <n v="3"/>
    <n v="13.33"/>
    <x v="5"/>
    <x v="21"/>
    <x v="3343"/>
    <x v="3321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2"/>
    <x v="3344"/>
    <b v="0"/>
    <n v="3"/>
    <b v="0"/>
    <s v="theater/musical"/>
    <n v="3"/>
    <n v="13.33"/>
    <x v="6"/>
    <x v="19"/>
    <x v="3344"/>
    <x v="3322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x v="3345"/>
    <b v="0"/>
    <n v="3"/>
    <b v="0"/>
    <s v="technology/web"/>
    <n v="0"/>
    <n v="13"/>
    <x v="0"/>
    <x v="26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x v="3346"/>
    <b v="0"/>
    <n v="4"/>
    <b v="0"/>
    <s v="theater/plays"/>
    <n v="1"/>
    <n v="9.75"/>
    <x v="6"/>
    <x v="11"/>
    <x v="3346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x v="3325"/>
    <x v="3347"/>
    <b v="1"/>
    <n v="4"/>
    <b v="0"/>
    <s v="theater/plays"/>
    <n v="4"/>
    <n v="9.5"/>
    <x v="6"/>
    <x v="11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x v="3348"/>
    <b v="0"/>
    <n v="2"/>
    <b v="0"/>
    <s v="theater/plays"/>
    <n v="1"/>
    <n v="18.5"/>
    <x v="6"/>
    <x v="11"/>
    <x v="3348"/>
    <x v="3326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7"/>
    <x v="3349"/>
    <b v="0"/>
    <n v="3"/>
    <b v="0"/>
    <s v="food/food trucks"/>
    <n v="0"/>
    <n v="12"/>
    <x v="4"/>
    <x v="29"/>
    <x v="3349"/>
    <x v="3327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8"/>
    <x v="3350"/>
    <b v="0"/>
    <n v="2"/>
    <b v="0"/>
    <s v="games/mobile games"/>
    <n v="0"/>
    <n v="18"/>
    <x v="3"/>
    <x v="28"/>
    <x v="3350"/>
    <x v="332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29"/>
    <x v="3351"/>
    <b v="0"/>
    <n v="4"/>
    <b v="0"/>
    <s v="publishing/children's books"/>
    <n v="1"/>
    <n v="9"/>
    <x v="1"/>
    <x v="39"/>
    <x v="3351"/>
    <x v="332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30"/>
    <x v="3352"/>
    <b v="0"/>
    <n v="3"/>
    <b v="0"/>
    <s v="technology/space exploration"/>
    <n v="1"/>
    <n v="12"/>
    <x v="0"/>
    <x v="4"/>
    <x v="3352"/>
    <x v="3330"/>
    <x v="4"/>
  </r>
  <r>
    <n v="2691"/>
    <s v="Cook"/>
    <s v="A Great New local Food Truck serving up ethnic fusion inspired eats in Ottawa."/>
    <n v="65000"/>
    <n v="35"/>
    <x v="2"/>
    <s v="CA"/>
    <s v="CAD"/>
    <x v="3331"/>
    <x v="3353"/>
    <b v="0"/>
    <n v="2"/>
    <b v="0"/>
    <s v="food/food trucks"/>
    <n v="0"/>
    <n v="17.5"/>
    <x v="4"/>
    <x v="29"/>
    <x v="3353"/>
    <x v="3331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2"/>
    <x v="3354"/>
    <b v="0"/>
    <n v="2"/>
    <b v="0"/>
    <s v="food/food trucks"/>
    <n v="0"/>
    <n v="17.5"/>
    <x v="4"/>
    <x v="29"/>
    <x v="3354"/>
    <x v="3332"/>
    <x v="2"/>
  </r>
  <r>
    <n v="3792"/>
    <s v="BorikÃ©n: The Show"/>
    <s v="A cultural and historic journey through Puerto Rico's music and dance!"/>
    <n v="12500"/>
    <n v="35"/>
    <x v="2"/>
    <s v="US"/>
    <s v="USD"/>
    <x v="3333"/>
    <x v="3355"/>
    <b v="0"/>
    <n v="2"/>
    <b v="0"/>
    <s v="theater/musical"/>
    <n v="0"/>
    <n v="17.5"/>
    <x v="6"/>
    <x v="19"/>
    <x v="3355"/>
    <x v="3333"/>
    <x v="4"/>
  </r>
  <r>
    <n v="2741"/>
    <s v="Mrs. Brown and Her Lost Puppy."/>
    <s v="Help me publish my 1st children's book as an aspiring author!"/>
    <n v="8000"/>
    <n v="35"/>
    <x v="2"/>
    <s v="US"/>
    <s v="USD"/>
    <x v="3334"/>
    <x v="3356"/>
    <b v="0"/>
    <n v="4"/>
    <b v="0"/>
    <s v="publishing/children's books"/>
    <n v="0"/>
    <n v="8.75"/>
    <x v="1"/>
    <x v="39"/>
    <x v="3356"/>
    <x v="333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5"/>
    <x v="3357"/>
    <b v="0"/>
    <n v="3"/>
    <b v="0"/>
    <s v="food/food trucks"/>
    <n v="0"/>
    <n v="11.67"/>
    <x v="4"/>
    <x v="29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x v="3358"/>
    <b v="0"/>
    <n v="4"/>
    <b v="0"/>
    <s v="music/faith"/>
    <n v="1"/>
    <n v="8.75"/>
    <x v="7"/>
    <x v="14"/>
    <x v="3358"/>
    <x v="3336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7"/>
    <x v="3359"/>
    <b v="0"/>
    <n v="4"/>
    <b v="0"/>
    <s v="technology/web"/>
    <n v="1"/>
    <n v="8.75"/>
    <x v="0"/>
    <x v="26"/>
    <x v="3359"/>
    <x v="3337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8"/>
    <x v="3360"/>
    <b v="0"/>
    <n v="3"/>
    <b v="0"/>
    <s v="music/faith"/>
    <n v="1"/>
    <n v="11.67"/>
    <x v="7"/>
    <x v="14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x v="3361"/>
    <b v="0"/>
    <n v="1"/>
    <b v="0"/>
    <s v="theater/plays"/>
    <n v="2"/>
    <n v="35"/>
    <x v="6"/>
    <x v="11"/>
    <x v="3361"/>
    <x v="333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0"/>
    <x v="3362"/>
    <b v="0"/>
    <n v="2"/>
    <b v="0"/>
    <s v="theater/musical"/>
    <n v="2"/>
    <n v="17.5"/>
    <x v="6"/>
    <x v="19"/>
    <x v="3362"/>
    <x v="334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41"/>
    <x v="3363"/>
    <b v="0"/>
    <n v="3"/>
    <b v="0"/>
    <s v="photography/nature"/>
    <n v="5"/>
    <n v="11.67"/>
    <x v="2"/>
    <x v="38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x v="3364"/>
    <b v="0"/>
    <n v="1"/>
    <b v="0"/>
    <s v="theater/plays"/>
    <n v="1"/>
    <n v="34.950000000000003"/>
    <x v="6"/>
    <x v="11"/>
    <x v="3364"/>
    <x v="334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3"/>
    <x v="3365"/>
    <b v="0"/>
    <n v="4"/>
    <b v="0"/>
    <s v="games/video games"/>
    <n v="0"/>
    <n v="8.5"/>
    <x v="3"/>
    <x v="18"/>
    <x v="3365"/>
    <x v="3343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4"/>
    <x v="3366"/>
    <b v="0"/>
    <n v="1"/>
    <b v="0"/>
    <s v="music/faith"/>
    <n v="1"/>
    <n v="34"/>
    <x v="7"/>
    <x v="14"/>
    <x v="3366"/>
    <x v="3344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x v="3367"/>
    <b v="0"/>
    <n v="3"/>
    <b v="0"/>
    <s v="publishing/children's books"/>
    <n v="1"/>
    <n v="11.33"/>
    <x v="1"/>
    <x v="39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x v="3368"/>
    <b v="0"/>
    <n v="2"/>
    <b v="0"/>
    <s v="publishing/fiction"/>
    <n v="1"/>
    <n v="16"/>
    <x v="1"/>
    <x v="35"/>
    <x v="3368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x v="3347"/>
    <x v="3369"/>
    <b v="0"/>
    <n v="4"/>
    <b v="0"/>
    <s v="theater/plays"/>
    <n v="2"/>
    <n v="8"/>
    <x v="6"/>
    <x v="11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x v="3370"/>
    <b v="0"/>
    <n v="3"/>
    <b v="0"/>
    <s v="theater/plays"/>
    <n v="3"/>
    <n v="10.67"/>
    <x v="6"/>
    <x v="11"/>
    <x v="3370"/>
    <x v="334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49"/>
    <x v="3371"/>
    <b v="0"/>
    <n v="2"/>
    <b v="0"/>
    <s v="technology/web"/>
    <n v="0"/>
    <n v="15.5"/>
    <x v="0"/>
    <x v="26"/>
    <x v="3371"/>
    <x v="3349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50"/>
    <x v="3372"/>
    <b v="0"/>
    <n v="3"/>
    <b v="0"/>
    <s v="film &amp; video/animation"/>
    <n v="0"/>
    <n v="10.33"/>
    <x v="5"/>
    <x v="23"/>
    <x v="3372"/>
    <x v="3350"/>
    <x v="2"/>
  </r>
  <r>
    <n v="152"/>
    <s v="The Great Dark (Canceled)"/>
    <s v="The Great Dark is a journey through the unimaginable...and un foreseeable..."/>
    <n v="380000"/>
    <n v="30"/>
    <x v="1"/>
    <s v="US"/>
    <s v="USD"/>
    <x v="3351"/>
    <x v="3373"/>
    <b v="0"/>
    <n v="2"/>
    <b v="0"/>
    <s v="film &amp; video/science fiction"/>
    <n v="0"/>
    <n v="15"/>
    <x v="5"/>
    <x v="21"/>
    <x v="3373"/>
    <x v="335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2"/>
    <x v="3374"/>
    <b v="0"/>
    <n v="1"/>
    <b v="0"/>
    <s v="food/food trucks"/>
    <n v="0"/>
    <n v="30"/>
    <x v="4"/>
    <x v="29"/>
    <x v="3374"/>
    <x v="335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3"/>
    <x v="3375"/>
    <b v="0"/>
    <n v="1"/>
    <b v="0"/>
    <s v="technology/web"/>
    <n v="0"/>
    <n v="30"/>
    <x v="0"/>
    <x v="26"/>
    <x v="3375"/>
    <x v="3353"/>
    <x v="4"/>
  </r>
  <r>
    <n v="2408"/>
    <s v="Sabroso On Wheels"/>
    <s v="A US Army Vet trying to get a Peruvian food truck going! Really good Peruvian food now mobile!"/>
    <n v="15000"/>
    <n v="30"/>
    <x v="2"/>
    <s v="US"/>
    <s v="USD"/>
    <x v="3354"/>
    <x v="3376"/>
    <b v="0"/>
    <n v="2"/>
    <b v="0"/>
    <s v="food/food trucks"/>
    <n v="0"/>
    <n v="15"/>
    <x v="4"/>
    <x v="29"/>
    <x v="3376"/>
    <x v="3354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x v="3377"/>
    <b v="0"/>
    <n v="1"/>
    <b v="0"/>
    <s v="music/jazz"/>
    <n v="1"/>
    <n v="30"/>
    <x v="7"/>
    <x v="33"/>
    <x v="3377"/>
    <x v="335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56"/>
    <x v="3378"/>
    <b v="0"/>
    <n v="2"/>
    <b v="0"/>
    <s v="food/restaurants"/>
    <n v="1"/>
    <n v="15"/>
    <x v="4"/>
    <x v="40"/>
    <x v="3378"/>
    <x v="3356"/>
    <x v="4"/>
  </r>
  <r>
    <n v="497"/>
    <s v="Galaxy Probe Kids"/>
    <s v="live-action/animated series pilot."/>
    <n v="4480"/>
    <n v="30"/>
    <x v="2"/>
    <s v="US"/>
    <s v="USD"/>
    <x v="3357"/>
    <x v="3379"/>
    <b v="0"/>
    <n v="3"/>
    <b v="0"/>
    <s v="film &amp; video/animation"/>
    <n v="1"/>
    <n v="10"/>
    <x v="5"/>
    <x v="23"/>
    <x v="3379"/>
    <x v="3357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8"/>
    <x v="3380"/>
    <b v="0"/>
    <n v="2"/>
    <b v="0"/>
    <s v="publishing/fiction"/>
    <n v="1"/>
    <n v="15"/>
    <x v="1"/>
    <x v="35"/>
    <x v="3380"/>
    <x v="335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9"/>
    <x v="3381"/>
    <b v="0"/>
    <n v="1"/>
    <b v="0"/>
    <s v="music/indie rock"/>
    <n v="1"/>
    <n v="30"/>
    <x v="7"/>
    <x v="12"/>
    <x v="3381"/>
    <x v="3359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60"/>
    <x v="3382"/>
    <b v="0"/>
    <n v="2"/>
    <b v="0"/>
    <s v="music/jazz"/>
    <n v="1"/>
    <n v="15"/>
    <x v="7"/>
    <x v="33"/>
    <x v="3382"/>
    <x v="336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1"/>
    <x v="3383"/>
    <b v="0"/>
    <n v="1"/>
    <b v="0"/>
    <s v="theater/plays"/>
    <n v="5"/>
    <n v="30"/>
    <x v="6"/>
    <x v="11"/>
    <x v="3383"/>
    <x v="336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2"/>
    <x v="3384"/>
    <b v="0"/>
    <n v="2"/>
    <b v="0"/>
    <s v="theater/musical"/>
    <n v="6"/>
    <n v="15"/>
    <x v="6"/>
    <x v="19"/>
    <x v="3384"/>
    <x v="3362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63"/>
    <x v="3385"/>
    <b v="0"/>
    <n v="4"/>
    <b v="1"/>
    <s v="photography/photobooks"/>
    <n v="120"/>
    <n v="7.5"/>
    <x v="2"/>
    <x v="3"/>
    <x v="3385"/>
    <x v="3363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x v="3386"/>
    <b v="0"/>
    <n v="5"/>
    <b v="0"/>
    <s v="games/video games"/>
    <n v="0"/>
    <n v="5.8"/>
    <x v="3"/>
    <x v="18"/>
    <x v="3386"/>
    <x v="336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5"/>
    <x v="3387"/>
    <b v="0"/>
    <n v="1"/>
    <b v="0"/>
    <s v="theater/plays"/>
    <n v="0"/>
    <n v="29"/>
    <x v="6"/>
    <x v="11"/>
    <x v="3387"/>
    <x v="3365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6"/>
    <x v="3388"/>
    <b v="0"/>
    <n v="4"/>
    <b v="0"/>
    <s v="theater/plays"/>
    <n v="1"/>
    <n v="7.25"/>
    <x v="6"/>
    <x v="11"/>
    <x v="3388"/>
    <x v="336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7"/>
    <x v="3389"/>
    <b v="0"/>
    <n v="4"/>
    <b v="1"/>
    <s v="music/classical music"/>
    <n v="116"/>
    <n v="7.25"/>
    <x v="7"/>
    <x v="25"/>
    <x v="3389"/>
    <x v="336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x v="3390"/>
    <b v="0"/>
    <n v="1"/>
    <b v="0"/>
    <s v="technology/wearables"/>
    <n v="1"/>
    <n v="28"/>
    <x v="0"/>
    <x v="1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x v="3391"/>
    <b v="0"/>
    <n v="2"/>
    <b v="0"/>
    <s v="publishing/art books"/>
    <n v="1"/>
    <n v="14"/>
    <x v="1"/>
    <x v="32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x v="3392"/>
    <b v="0"/>
    <n v="4"/>
    <b v="0"/>
    <s v="theater/plays"/>
    <n v="1"/>
    <n v="6.75"/>
    <x v="6"/>
    <x v="11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x v="3393"/>
    <b v="0"/>
    <n v="2"/>
    <b v="0"/>
    <s v="food/food trucks"/>
    <n v="0"/>
    <n v="13.01"/>
    <x v="4"/>
    <x v="29"/>
    <x v="3393"/>
    <x v="337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72"/>
    <x v="3394"/>
    <b v="0"/>
    <n v="4"/>
    <b v="0"/>
    <s v="theater/spaces"/>
    <n v="0"/>
    <n v="6.5"/>
    <x v="6"/>
    <x v="9"/>
    <x v="3394"/>
    <x v="3372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3"/>
    <x v="3395"/>
    <b v="0"/>
    <n v="2"/>
    <b v="0"/>
    <s v="games/mobile games"/>
    <n v="0"/>
    <n v="13"/>
    <x v="3"/>
    <x v="28"/>
    <x v="3395"/>
    <x v="337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74"/>
    <x v="3396"/>
    <b v="0"/>
    <n v="2"/>
    <b v="0"/>
    <s v="theater/plays"/>
    <n v="0"/>
    <n v="13"/>
    <x v="6"/>
    <x v="11"/>
    <x v="3396"/>
    <x v="337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5"/>
    <x v="3397"/>
    <b v="0"/>
    <n v="2"/>
    <b v="0"/>
    <s v="film &amp; video/animation"/>
    <n v="0"/>
    <n v="13"/>
    <x v="5"/>
    <x v="23"/>
    <x v="3397"/>
    <x v="3375"/>
    <x v="4"/>
  </r>
  <r>
    <n v="3108"/>
    <s v="Funding a home for our Children's Theater"/>
    <s v="We need a permanent home for the theater!"/>
    <n v="50000"/>
    <n v="26"/>
    <x v="2"/>
    <s v="US"/>
    <s v="USD"/>
    <x v="3376"/>
    <x v="3398"/>
    <b v="0"/>
    <n v="2"/>
    <b v="0"/>
    <s v="theater/spaces"/>
    <n v="0"/>
    <n v="13"/>
    <x v="6"/>
    <x v="9"/>
    <x v="3398"/>
    <x v="3376"/>
    <x v="4"/>
  </r>
  <r>
    <n v="594"/>
    <s v="Unleashed Fitness"/>
    <s v="Creating a fitness site that will change the fitness game forever!"/>
    <n v="25000"/>
    <n v="26"/>
    <x v="2"/>
    <s v="US"/>
    <s v="USD"/>
    <x v="3377"/>
    <x v="3399"/>
    <b v="0"/>
    <n v="2"/>
    <b v="0"/>
    <s v="technology/web"/>
    <n v="0"/>
    <n v="13"/>
    <x v="0"/>
    <x v="26"/>
    <x v="3399"/>
    <x v="3377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8"/>
    <x v="3400"/>
    <b v="0"/>
    <n v="2"/>
    <b v="0"/>
    <s v="technology/wearables"/>
    <n v="0"/>
    <n v="13"/>
    <x v="0"/>
    <x v="1"/>
    <x v="3400"/>
    <x v="337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9"/>
    <x v="3401"/>
    <b v="0"/>
    <n v="2"/>
    <b v="0"/>
    <s v="publishing/translations"/>
    <n v="0"/>
    <n v="13"/>
    <x v="1"/>
    <x v="31"/>
    <x v="3401"/>
    <x v="3379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80"/>
    <x v="3402"/>
    <b v="0"/>
    <n v="2"/>
    <b v="0"/>
    <s v="food/food trucks"/>
    <n v="0"/>
    <n v="13"/>
    <x v="4"/>
    <x v="29"/>
    <x v="3402"/>
    <x v="338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81"/>
    <x v="3403"/>
    <b v="0"/>
    <n v="2"/>
    <b v="0"/>
    <s v="games/video games"/>
    <n v="1"/>
    <n v="13"/>
    <x v="3"/>
    <x v="18"/>
    <x v="3403"/>
    <x v="338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2"/>
    <x v="3404"/>
    <b v="0"/>
    <n v="2"/>
    <b v="0"/>
    <s v="theater/plays"/>
    <n v="1"/>
    <n v="13"/>
    <x v="6"/>
    <x v="11"/>
    <x v="3404"/>
    <x v="3382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83"/>
    <x v="3405"/>
    <b v="0"/>
    <n v="2"/>
    <b v="0"/>
    <s v="food/food trucks"/>
    <n v="2"/>
    <n v="13"/>
    <x v="4"/>
    <x v="29"/>
    <x v="3405"/>
    <x v="338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384"/>
    <x v="3406"/>
    <b v="0"/>
    <n v="1"/>
    <b v="0"/>
    <s v="theater/plays"/>
    <n v="0"/>
    <n v="25"/>
    <x v="6"/>
    <x v="11"/>
    <x v="3406"/>
    <x v="3384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385"/>
    <x v="3407"/>
    <b v="0"/>
    <n v="1"/>
    <b v="0"/>
    <s v="theater/spaces"/>
    <n v="0"/>
    <n v="25"/>
    <x v="6"/>
    <x v="9"/>
    <x v="3407"/>
    <x v="338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6"/>
    <x v="3408"/>
    <b v="0"/>
    <n v="1"/>
    <b v="0"/>
    <s v="film &amp; video/animation"/>
    <n v="0"/>
    <n v="25"/>
    <x v="5"/>
    <x v="23"/>
    <x v="3408"/>
    <x v="3386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x v="3387"/>
    <x v="3409"/>
    <b v="0"/>
    <n v="1"/>
    <b v="0"/>
    <s v="technology/web"/>
    <n v="0"/>
    <n v="25"/>
    <x v="0"/>
    <x v="26"/>
    <x v="3409"/>
    <x v="338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388"/>
    <x v="3410"/>
    <b v="0"/>
    <n v="1"/>
    <b v="0"/>
    <s v="theater/plays"/>
    <n v="0"/>
    <n v="25"/>
    <x v="6"/>
    <x v="11"/>
    <x v="3410"/>
    <x v="338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89"/>
    <x v="3411"/>
    <b v="0"/>
    <n v="1"/>
    <b v="0"/>
    <s v="food/food trucks"/>
    <n v="0"/>
    <n v="25"/>
    <x v="4"/>
    <x v="29"/>
    <x v="3411"/>
    <x v="3389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0"/>
    <x v="3412"/>
    <b v="0"/>
    <n v="1"/>
    <b v="0"/>
    <s v="technology/web"/>
    <n v="0"/>
    <n v="25"/>
    <x v="0"/>
    <x v="26"/>
    <x v="3412"/>
    <x v="3390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1"/>
    <x v="3413"/>
    <b v="0"/>
    <n v="1"/>
    <b v="0"/>
    <s v="games/video games"/>
    <n v="0"/>
    <n v="25"/>
    <x v="3"/>
    <x v="18"/>
    <x v="3413"/>
    <x v="339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392"/>
    <x v="3414"/>
    <b v="0"/>
    <n v="1"/>
    <b v="0"/>
    <s v="theater/plays"/>
    <n v="0"/>
    <n v="25"/>
    <x v="6"/>
    <x v="11"/>
    <x v="3414"/>
    <x v="3392"/>
    <x v="1"/>
  </r>
  <r>
    <n v="460"/>
    <s v="Darwin's Kiss"/>
    <s v="An animated web series about biological evolution gone haywire."/>
    <n v="8500"/>
    <n v="25"/>
    <x v="2"/>
    <s v="US"/>
    <s v="USD"/>
    <x v="3393"/>
    <x v="3415"/>
    <b v="0"/>
    <n v="2"/>
    <b v="0"/>
    <s v="film &amp; video/animation"/>
    <n v="0"/>
    <n v="12.5"/>
    <x v="5"/>
    <x v="23"/>
    <x v="3415"/>
    <x v="3393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94"/>
    <x v="3416"/>
    <b v="0"/>
    <n v="1"/>
    <b v="0"/>
    <s v="music/jazz"/>
    <n v="0"/>
    <n v="25"/>
    <x v="7"/>
    <x v="33"/>
    <x v="3416"/>
    <x v="3394"/>
    <x v="3"/>
  </r>
  <r>
    <n v="1988"/>
    <s v="Phillip Michael Photography"/>
    <s v="Expressing art in an image!"/>
    <n v="6000"/>
    <n v="25"/>
    <x v="2"/>
    <s v="US"/>
    <s v="USD"/>
    <x v="3395"/>
    <x v="3417"/>
    <b v="0"/>
    <n v="1"/>
    <b v="0"/>
    <s v="photography/people"/>
    <n v="0"/>
    <n v="25"/>
    <x v="2"/>
    <x v="36"/>
    <x v="3417"/>
    <x v="3395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96"/>
    <x v="3418"/>
    <b v="0"/>
    <n v="1"/>
    <b v="0"/>
    <s v="games/video games"/>
    <n v="1"/>
    <n v="25"/>
    <x v="3"/>
    <x v="18"/>
    <x v="3418"/>
    <x v="3396"/>
    <x v="4"/>
  </r>
  <r>
    <n v="2893"/>
    <s v="REDISCOVERING KIA THE PLAY"/>
    <s v="Fundraising for REDISCOVERING KIA THE PLAY"/>
    <n v="5000"/>
    <n v="25"/>
    <x v="2"/>
    <s v="US"/>
    <s v="USD"/>
    <x v="3397"/>
    <x v="3419"/>
    <b v="0"/>
    <n v="2"/>
    <b v="0"/>
    <s v="theater/plays"/>
    <n v="1"/>
    <n v="12.5"/>
    <x v="6"/>
    <x v="11"/>
    <x v="3419"/>
    <x v="339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x v="3398"/>
    <x v="3420"/>
    <b v="0"/>
    <n v="1"/>
    <b v="0"/>
    <s v="technology/web"/>
    <n v="1"/>
    <n v="25"/>
    <x v="0"/>
    <x v="26"/>
    <x v="3420"/>
    <x v="3398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399"/>
    <x v="3421"/>
    <b v="0"/>
    <n v="1"/>
    <b v="0"/>
    <s v="theater/plays"/>
    <n v="1"/>
    <n v="25"/>
    <x v="6"/>
    <x v="11"/>
    <x v="3421"/>
    <x v="339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400"/>
    <x v="3422"/>
    <b v="0"/>
    <n v="1"/>
    <b v="0"/>
    <s v="food/food trucks"/>
    <n v="1"/>
    <n v="25"/>
    <x v="4"/>
    <x v="29"/>
    <x v="3422"/>
    <x v="34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1"/>
    <x v="3423"/>
    <b v="0"/>
    <n v="1"/>
    <b v="0"/>
    <s v="publishing/children's books"/>
    <n v="1"/>
    <n v="25"/>
    <x v="1"/>
    <x v="39"/>
    <x v="3423"/>
    <x v="3401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402"/>
    <x v="3424"/>
    <b v="0"/>
    <n v="3"/>
    <b v="0"/>
    <s v="food/food trucks"/>
    <n v="1"/>
    <n v="8.33"/>
    <x v="4"/>
    <x v="29"/>
    <x v="3424"/>
    <x v="340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3"/>
    <x v="3425"/>
    <b v="0"/>
    <n v="1"/>
    <b v="0"/>
    <s v="theater/plays"/>
    <n v="1"/>
    <n v="25"/>
    <x v="6"/>
    <x v="11"/>
    <x v="3425"/>
    <x v="340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404"/>
    <x v="3426"/>
    <b v="0"/>
    <n v="1"/>
    <b v="0"/>
    <s v="music/world music"/>
    <n v="1"/>
    <n v="25"/>
    <x v="7"/>
    <x v="37"/>
    <x v="3426"/>
    <x v="3404"/>
    <x v="3"/>
  </r>
  <r>
    <n v="3747"/>
    <s v="Counting Stars"/>
    <s v="The world premiere of an astonishing new play by acclaimed writer Atiha Sen Gupta."/>
    <n v="2500"/>
    <n v="25"/>
    <x v="2"/>
    <s v="GB"/>
    <s v="GBP"/>
    <x v="3405"/>
    <x v="3427"/>
    <b v="0"/>
    <n v="1"/>
    <b v="0"/>
    <s v="theater/plays"/>
    <n v="1"/>
    <n v="25"/>
    <x v="6"/>
    <x v="11"/>
    <x v="3427"/>
    <x v="340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06"/>
    <x v="3428"/>
    <b v="0"/>
    <n v="2"/>
    <b v="0"/>
    <s v="theater/plays"/>
    <n v="1"/>
    <n v="12.5"/>
    <x v="6"/>
    <x v="11"/>
    <x v="3428"/>
    <x v="340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7"/>
    <x v="3429"/>
    <b v="0"/>
    <n v="2"/>
    <b v="0"/>
    <s v="theater/musical"/>
    <n v="1"/>
    <n v="12.5"/>
    <x v="6"/>
    <x v="19"/>
    <x v="3429"/>
    <x v="340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408"/>
    <x v="3430"/>
    <b v="0"/>
    <n v="4"/>
    <b v="0"/>
    <s v="photography/photobooks"/>
    <n v="2"/>
    <n v="6.25"/>
    <x v="2"/>
    <x v="3"/>
    <x v="3430"/>
    <x v="3408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9"/>
    <x v="3431"/>
    <b v="0"/>
    <n v="2"/>
    <b v="0"/>
    <s v="theater/spaces"/>
    <n v="3"/>
    <n v="12.5"/>
    <x v="6"/>
    <x v="9"/>
    <x v="3431"/>
    <x v="340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10"/>
    <x v="3432"/>
    <b v="0"/>
    <n v="1"/>
    <b v="0"/>
    <s v="theater/plays"/>
    <n v="3"/>
    <n v="25"/>
    <x v="6"/>
    <x v="11"/>
    <x v="3432"/>
    <x v="3410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x v="3411"/>
    <x v="3433"/>
    <b v="0"/>
    <n v="3"/>
    <b v="0"/>
    <s v="games/video games"/>
    <n v="5"/>
    <n v="8.33"/>
    <x v="3"/>
    <x v="18"/>
    <x v="3433"/>
    <x v="34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x v="3412"/>
    <x v="3434"/>
    <b v="0"/>
    <n v="1"/>
    <b v="0"/>
    <s v="theater/musical"/>
    <n v="5"/>
    <n v="25"/>
    <x v="6"/>
    <x v="19"/>
    <x v="3434"/>
    <x v="3412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413"/>
    <x v="3435"/>
    <b v="0"/>
    <n v="2"/>
    <b v="0"/>
    <s v="games/video games"/>
    <n v="13"/>
    <n v="12.5"/>
    <x v="3"/>
    <x v="18"/>
    <x v="3435"/>
    <x v="3413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4"/>
    <x v="3436"/>
    <b v="0"/>
    <n v="9"/>
    <b v="0"/>
    <s v="theater/spaces"/>
    <n v="0"/>
    <n v="2.67"/>
    <x v="6"/>
    <x v="9"/>
    <x v="3436"/>
    <x v="3414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5"/>
    <x v="3437"/>
    <b v="0"/>
    <n v="5"/>
    <b v="0"/>
    <s v="film &amp; video/animation"/>
    <n v="2"/>
    <n v="4.8"/>
    <x v="5"/>
    <x v="23"/>
    <x v="3437"/>
    <x v="3415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6"/>
    <x v="3438"/>
    <b v="0"/>
    <n v="4"/>
    <b v="0"/>
    <s v="theater/plays"/>
    <n v="2"/>
    <n v="5.75"/>
    <x v="6"/>
    <x v="11"/>
    <x v="3438"/>
    <x v="3416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7"/>
    <x v="3439"/>
    <b v="0"/>
    <n v="4"/>
    <b v="0"/>
    <s v="theater/plays"/>
    <n v="5"/>
    <n v="5.75"/>
    <x v="6"/>
    <x v="11"/>
    <x v="3439"/>
    <x v="341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8"/>
    <x v="3440"/>
    <b v="0"/>
    <n v="3"/>
    <b v="0"/>
    <s v="theater/spaces"/>
    <n v="0"/>
    <n v="7.33"/>
    <x v="6"/>
    <x v="9"/>
    <x v="3440"/>
    <x v="3418"/>
    <x v="1"/>
  </r>
  <r>
    <n v="1736"/>
    <s v="In His Presence"/>
    <s v="A unique meditative album reflecting on the life of Christ, inviting Him into your presence"/>
    <n v="3000"/>
    <n v="22"/>
    <x v="2"/>
    <s v="US"/>
    <s v="USD"/>
    <x v="3419"/>
    <x v="3441"/>
    <b v="0"/>
    <n v="1"/>
    <b v="0"/>
    <s v="music/faith"/>
    <n v="1"/>
    <n v="22"/>
    <x v="7"/>
    <x v="14"/>
    <x v="3441"/>
    <x v="3419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0"/>
    <x v="3442"/>
    <b v="0"/>
    <n v="2"/>
    <b v="0"/>
    <s v="games/mobile games"/>
    <n v="0"/>
    <n v="10.5"/>
    <x v="3"/>
    <x v="28"/>
    <x v="3442"/>
    <x v="342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1"/>
    <x v="3443"/>
    <b v="0"/>
    <n v="3"/>
    <b v="0"/>
    <s v="theater/plays"/>
    <n v="0"/>
    <n v="7"/>
    <x v="6"/>
    <x v="11"/>
    <x v="3443"/>
    <x v="3421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2"/>
    <x v="3444"/>
    <b v="0"/>
    <n v="2"/>
    <b v="0"/>
    <s v="music/jazz"/>
    <n v="0"/>
    <n v="10.5"/>
    <x v="7"/>
    <x v="33"/>
    <x v="3444"/>
    <x v="34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3"/>
    <x v="3445"/>
    <b v="0"/>
    <n v="2"/>
    <b v="0"/>
    <s v="theater/plays"/>
    <n v="0"/>
    <n v="10.5"/>
    <x v="6"/>
    <x v="11"/>
    <x v="3445"/>
    <x v="3423"/>
    <x v="2"/>
  </r>
  <r>
    <n v="4041"/>
    <s v="In the Land of Gold"/>
    <s v="A bold, colouful, vibrant play centred around the last remaining monarchy of Africa."/>
    <n v="5000"/>
    <n v="21"/>
    <x v="2"/>
    <s v="GB"/>
    <s v="GBP"/>
    <x v="3424"/>
    <x v="3446"/>
    <b v="0"/>
    <n v="2"/>
    <b v="0"/>
    <s v="theater/plays"/>
    <n v="0"/>
    <n v="10.5"/>
    <x v="6"/>
    <x v="11"/>
    <x v="3446"/>
    <x v="342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5"/>
    <x v="3447"/>
    <b v="0"/>
    <n v="3"/>
    <b v="0"/>
    <s v="publishing/fiction"/>
    <n v="1"/>
    <n v="7"/>
    <x v="1"/>
    <x v="35"/>
    <x v="3447"/>
    <x v="342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6"/>
    <x v="3448"/>
    <b v="0"/>
    <n v="2"/>
    <b v="0"/>
    <s v="food/food trucks"/>
    <n v="1"/>
    <n v="10.5"/>
    <x v="4"/>
    <x v="29"/>
    <x v="3448"/>
    <x v="3426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7"/>
    <x v="3449"/>
    <b v="0"/>
    <n v="7"/>
    <b v="0"/>
    <s v="games/video games"/>
    <n v="1"/>
    <n v="3"/>
    <x v="3"/>
    <x v="18"/>
    <x v="3449"/>
    <x v="342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8"/>
    <x v="3450"/>
    <b v="0"/>
    <n v="3"/>
    <b v="0"/>
    <s v="theater/plays"/>
    <n v="1"/>
    <n v="7"/>
    <x v="6"/>
    <x v="11"/>
    <x v="3450"/>
    <x v="342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29"/>
    <x v="3451"/>
    <b v="0"/>
    <n v="1"/>
    <b v="0"/>
    <s v="theater/plays"/>
    <n v="0"/>
    <n v="20"/>
    <x v="6"/>
    <x v="11"/>
    <x v="3451"/>
    <x v="3429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30"/>
    <x v="3452"/>
    <b v="0"/>
    <n v="1"/>
    <b v="0"/>
    <s v="theater/plays"/>
    <n v="0"/>
    <n v="20"/>
    <x v="6"/>
    <x v="11"/>
    <x v="3452"/>
    <x v="343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31"/>
    <x v="3453"/>
    <b v="0"/>
    <n v="1"/>
    <b v="0"/>
    <s v="film &amp; video/drama"/>
    <n v="0"/>
    <n v="20"/>
    <x v="5"/>
    <x v="10"/>
    <x v="3453"/>
    <x v="343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2"/>
    <x v="3454"/>
    <b v="0"/>
    <n v="1"/>
    <b v="0"/>
    <s v="theater/plays"/>
    <n v="0"/>
    <n v="20"/>
    <x v="6"/>
    <x v="11"/>
    <x v="3454"/>
    <x v="343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3"/>
    <x v="3455"/>
    <b v="0"/>
    <n v="2"/>
    <b v="0"/>
    <s v="theater/plays"/>
    <n v="0"/>
    <n v="10"/>
    <x v="6"/>
    <x v="11"/>
    <x v="3455"/>
    <x v="3433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4"/>
    <x v="3456"/>
    <b v="0"/>
    <n v="2"/>
    <b v="0"/>
    <s v="technology/web"/>
    <n v="0"/>
    <n v="10"/>
    <x v="0"/>
    <x v="26"/>
    <x v="3456"/>
    <x v="3434"/>
    <x v="1"/>
  </r>
  <r>
    <n v="1738"/>
    <s v="The Flashing Lights"/>
    <s v="Music that inspires and gives hope for overcoming and change. And it is good music."/>
    <n v="5000"/>
    <n v="20"/>
    <x v="2"/>
    <s v="US"/>
    <s v="USD"/>
    <x v="3435"/>
    <x v="3457"/>
    <b v="0"/>
    <n v="1"/>
    <b v="0"/>
    <s v="music/faith"/>
    <n v="0"/>
    <n v="20"/>
    <x v="7"/>
    <x v="14"/>
    <x v="3457"/>
    <x v="3435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6"/>
    <x v="3458"/>
    <b v="0"/>
    <n v="1"/>
    <b v="0"/>
    <s v="games/mobile games"/>
    <n v="1"/>
    <n v="20"/>
    <x v="3"/>
    <x v="28"/>
    <x v="3458"/>
    <x v="3436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x v="3437"/>
    <x v="3459"/>
    <b v="0"/>
    <n v="1"/>
    <b v="0"/>
    <s v="technology/web"/>
    <n v="1"/>
    <n v="20"/>
    <x v="0"/>
    <x v="26"/>
    <x v="3459"/>
    <x v="3437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8"/>
    <x v="3460"/>
    <b v="0"/>
    <n v="2"/>
    <b v="0"/>
    <s v="music/indie rock"/>
    <n v="1"/>
    <n v="10"/>
    <x v="7"/>
    <x v="12"/>
    <x v="3460"/>
    <x v="34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9"/>
    <x v="3461"/>
    <b v="0"/>
    <n v="1"/>
    <b v="0"/>
    <s v="photography/nature"/>
    <n v="4"/>
    <n v="20"/>
    <x v="2"/>
    <x v="38"/>
    <x v="3461"/>
    <x v="3439"/>
    <x v="4"/>
  </r>
  <r>
    <n v="3735"/>
    <s v="Women Beware Women"/>
    <s v="Young Actor's taking on a Jacobean tragedy. Family, betrayal, love, lust, sex and death."/>
    <n v="150"/>
    <n v="20"/>
    <x v="2"/>
    <s v="GB"/>
    <s v="GBP"/>
    <x v="3440"/>
    <x v="3462"/>
    <b v="0"/>
    <n v="2"/>
    <b v="0"/>
    <s v="theater/plays"/>
    <n v="13"/>
    <n v="10"/>
    <x v="6"/>
    <x v="11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x v="3463"/>
    <b v="0"/>
    <n v="5"/>
    <b v="0"/>
    <s v="technology/space exploration"/>
    <n v="0"/>
    <n v="3.8"/>
    <x v="0"/>
    <x v="4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x v="3464"/>
    <b v="0"/>
    <n v="4"/>
    <b v="0"/>
    <s v="theater/plays"/>
    <n v="8"/>
    <n v="4.75"/>
    <x v="6"/>
    <x v="11"/>
    <x v="3464"/>
    <x v="3442"/>
    <x v="2"/>
  </r>
  <r>
    <n v="638"/>
    <s v="W (Canceled)"/>
    <s v="O0"/>
    <n v="200000"/>
    <n v="18"/>
    <x v="1"/>
    <s v="DE"/>
    <s v="EUR"/>
    <x v="3443"/>
    <x v="3465"/>
    <b v="0"/>
    <n v="6"/>
    <b v="0"/>
    <s v="technology/web"/>
    <n v="0"/>
    <n v="3"/>
    <x v="0"/>
    <x v="26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x v="3466"/>
    <b v="0"/>
    <n v="1"/>
    <b v="0"/>
    <s v="music/faith"/>
    <n v="0"/>
    <n v="18"/>
    <x v="7"/>
    <x v="14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x v="3467"/>
    <b v="0"/>
    <n v="3"/>
    <b v="0"/>
    <s v="film &amp; video/drama"/>
    <n v="0"/>
    <n v="5.67"/>
    <x v="5"/>
    <x v="10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x v="3468"/>
    <b v="0"/>
    <n v="3"/>
    <b v="0"/>
    <s v="food/food trucks"/>
    <n v="0"/>
    <n v="5.67"/>
    <x v="4"/>
    <x v="29"/>
    <x v="3468"/>
    <x v="3446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7"/>
    <x v="3469"/>
    <b v="0"/>
    <n v="1"/>
    <b v="0"/>
    <s v="theater/plays"/>
    <n v="0"/>
    <n v="16"/>
    <x v="6"/>
    <x v="11"/>
    <x v="3469"/>
    <x v="344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8"/>
    <x v="3470"/>
    <b v="0"/>
    <n v="3"/>
    <b v="0"/>
    <s v="games/video games"/>
    <n v="2"/>
    <n v="5.33"/>
    <x v="3"/>
    <x v="18"/>
    <x v="3470"/>
    <x v="3448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x v="3471"/>
    <b v="0"/>
    <n v="2"/>
    <b v="0"/>
    <s v="technology/wearables"/>
    <n v="0"/>
    <n v="7.5"/>
    <x v="0"/>
    <x v="1"/>
    <x v="3471"/>
    <x v="3449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0"/>
    <x v="3472"/>
    <b v="0"/>
    <n v="1"/>
    <b v="0"/>
    <s v="photography/places"/>
    <n v="0"/>
    <n v="15"/>
    <x v="2"/>
    <x v="34"/>
    <x v="3472"/>
    <x v="3450"/>
    <x v="2"/>
  </r>
  <r>
    <n v="1086"/>
    <s v="Cyber Universe Online"/>
    <s v="Humanity's future in the Galaxy"/>
    <n v="18000"/>
    <n v="15"/>
    <x v="2"/>
    <s v="US"/>
    <s v="USD"/>
    <x v="3451"/>
    <x v="3473"/>
    <b v="0"/>
    <n v="2"/>
    <b v="0"/>
    <s v="games/video games"/>
    <n v="0"/>
    <n v="7.5"/>
    <x v="3"/>
    <x v="18"/>
    <x v="3473"/>
    <x v="345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2"/>
    <x v="3474"/>
    <b v="0"/>
    <n v="2"/>
    <b v="0"/>
    <s v="publishing/translations"/>
    <n v="0"/>
    <n v="7.5"/>
    <x v="1"/>
    <x v="31"/>
    <x v="3474"/>
    <x v="3452"/>
    <x v="4"/>
  </r>
  <r>
    <n v="1406"/>
    <s v="Man Down! Translation project"/>
    <s v="The White coat and the battle dress uniform"/>
    <n v="12000"/>
    <n v="15"/>
    <x v="2"/>
    <s v="IT"/>
    <s v="EUR"/>
    <x v="3453"/>
    <x v="3475"/>
    <b v="0"/>
    <n v="3"/>
    <b v="0"/>
    <s v="publishing/translations"/>
    <n v="0"/>
    <n v="5"/>
    <x v="1"/>
    <x v="31"/>
    <x v="3475"/>
    <x v="3453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54"/>
    <x v="3476"/>
    <b v="0"/>
    <n v="1"/>
    <b v="0"/>
    <s v="theater/plays"/>
    <n v="0"/>
    <n v="15"/>
    <x v="6"/>
    <x v="11"/>
    <x v="3476"/>
    <x v="3454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5"/>
    <x v="3477"/>
    <b v="0"/>
    <n v="2"/>
    <b v="0"/>
    <s v="publishing/translations"/>
    <n v="1"/>
    <n v="7.5"/>
    <x v="1"/>
    <x v="31"/>
    <x v="3477"/>
    <x v="345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6"/>
    <x v="3478"/>
    <b v="0"/>
    <n v="1"/>
    <b v="0"/>
    <s v="publishing/translations"/>
    <n v="1"/>
    <n v="15"/>
    <x v="1"/>
    <x v="31"/>
    <x v="3478"/>
    <x v="345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7"/>
    <x v="3479"/>
    <b v="0"/>
    <n v="1"/>
    <b v="0"/>
    <s v="journalism/audio"/>
    <n v="1"/>
    <n v="15"/>
    <x v="8"/>
    <x v="30"/>
    <x v="3479"/>
    <x v="3457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8"/>
    <x v="3480"/>
    <b v="0"/>
    <n v="1"/>
    <b v="0"/>
    <s v="technology/space exploration"/>
    <n v="1"/>
    <n v="15"/>
    <x v="0"/>
    <x v="4"/>
    <x v="3480"/>
    <x v="345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9"/>
    <x v="3481"/>
    <b v="0"/>
    <n v="1"/>
    <b v="0"/>
    <s v="technology/web"/>
    <n v="2"/>
    <n v="15"/>
    <x v="0"/>
    <x v="26"/>
    <x v="3481"/>
    <x v="3459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x v="3482"/>
    <b v="0"/>
    <n v="2"/>
    <b v="0"/>
    <s v="theater/musical"/>
    <n v="2"/>
    <n v="7.5"/>
    <x v="6"/>
    <x v="19"/>
    <x v="3482"/>
    <x v="3460"/>
    <x v="4"/>
  </r>
  <r>
    <n v="1810"/>
    <s v="Film Speed"/>
    <s v="Film Speed is a series of Zines focusing on architecture shot completely on 35 and 120mm film."/>
    <n v="450"/>
    <n v="15"/>
    <x v="2"/>
    <s v="US"/>
    <s v="USD"/>
    <x v="3461"/>
    <x v="3483"/>
    <b v="0"/>
    <n v="2"/>
    <b v="0"/>
    <s v="photography/photobooks"/>
    <n v="3"/>
    <n v="7.5"/>
    <x v="2"/>
    <x v="3"/>
    <x v="3483"/>
    <x v="3461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2"/>
    <x v="3484"/>
    <b v="0"/>
    <n v="3"/>
    <b v="0"/>
    <s v="theater/plays"/>
    <n v="10"/>
    <n v="5"/>
    <x v="6"/>
    <x v="11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x v="3485"/>
    <b v="0"/>
    <n v="3"/>
    <b v="0"/>
    <s v="film &amp; video/animation"/>
    <n v="0"/>
    <n v="4.83"/>
    <x v="5"/>
    <x v="23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x v="3464"/>
    <x v="3486"/>
    <b v="0"/>
    <n v="7"/>
    <b v="0"/>
    <s v="technology/web"/>
    <n v="0"/>
    <n v="2"/>
    <x v="0"/>
    <x v="26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x v="3487"/>
    <b v="0"/>
    <n v="1"/>
    <b v="1"/>
    <s v="film &amp; video/television"/>
    <n v="100"/>
    <n v="13"/>
    <x v="5"/>
    <x v="16"/>
    <x v="3487"/>
    <x v="3465"/>
    <x v="1"/>
  </r>
  <r>
    <n v="3600"/>
    <s v="Pariah"/>
    <s v="The First Play From The Man Who Brought You The Black James Bond!"/>
    <n v="10"/>
    <n v="13"/>
    <x v="0"/>
    <s v="US"/>
    <s v="USD"/>
    <x v="3466"/>
    <x v="3488"/>
    <b v="0"/>
    <n v="4"/>
    <b v="1"/>
    <s v="theater/plays"/>
    <n v="130"/>
    <n v="3.25"/>
    <x v="6"/>
    <x v="11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x v="3489"/>
    <b v="0"/>
    <n v="3"/>
    <b v="0"/>
    <s v="technology/web"/>
    <n v="0"/>
    <n v="4"/>
    <x v="0"/>
    <x v="26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x v="3490"/>
    <b v="0"/>
    <n v="4"/>
    <b v="0"/>
    <s v="games/video games"/>
    <n v="0"/>
    <n v="3"/>
    <x v="3"/>
    <x v="18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x v="3491"/>
    <b v="0"/>
    <n v="3"/>
    <b v="0"/>
    <s v="technology/gadgets"/>
    <n v="1"/>
    <n v="4"/>
    <x v="0"/>
    <x v="6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x v="3492"/>
    <b v="0"/>
    <n v="2"/>
    <b v="0"/>
    <s v="film &amp; video/drama"/>
    <n v="0"/>
    <n v="5.5"/>
    <x v="5"/>
    <x v="10"/>
    <x v="3492"/>
    <x v="347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1"/>
    <x v="3493"/>
    <b v="0"/>
    <n v="4"/>
    <b v="0"/>
    <s v="technology/wearables"/>
    <n v="0"/>
    <n v="2.75"/>
    <x v="0"/>
    <x v="1"/>
    <x v="3493"/>
    <x v="347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2"/>
    <x v="3494"/>
    <b v="0"/>
    <n v="2"/>
    <b v="0"/>
    <s v="theater/plays"/>
    <n v="0"/>
    <n v="5.5"/>
    <x v="6"/>
    <x v="11"/>
    <x v="3494"/>
    <x v="347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3"/>
    <x v="3495"/>
    <b v="0"/>
    <n v="2"/>
    <b v="0"/>
    <s v="film &amp; video/animation"/>
    <n v="0"/>
    <n v="5.5"/>
    <x v="5"/>
    <x v="23"/>
    <x v="3495"/>
    <x v="3473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4"/>
    <x v="3496"/>
    <b v="0"/>
    <n v="3"/>
    <b v="0"/>
    <s v="games/video games"/>
    <n v="0"/>
    <n v="3.67"/>
    <x v="3"/>
    <x v="18"/>
    <x v="3496"/>
    <x v="347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5"/>
    <x v="3497"/>
    <b v="0"/>
    <n v="3"/>
    <b v="0"/>
    <s v="games/mobile games"/>
    <n v="0"/>
    <n v="3.67"/>
    <x v="3"/>
    <x v="28"/>
    <x v="3497"/>
    <x v="3475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6"/>
    <x v="3498"/>
    <b v="0"/>
    <n v="2"/>
    <b v="0"/>
    <s v="music/faith"/>
    <n v="0"/>
    <n v="5.5"/>
    <x v="7"/>
    <x v="14"/>
    <x v="3498"/>
    <x v="347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7"/>
    <x v="3499"/>
    <b v="0"/>
    <n v="2"/>
    <b v="0"/>
    <s v="theater/plays"/>
    <n v="0"/>
    <n v="5.5"/>
    <x v="6"/>
    <x v="11"/>
    <x v="3499"/>
    <x v="3477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478"/>
    <x v="3500"/>
    <b v="0"/>
    <n v="2"/>
    <b v="0"/>
    <s v="theater/spaces"/>
    <n v="0"/>
    <n v="5.5"/>
    <x v="6"/>
    <x v="9"/>
    <x v="3500"/>
    <x v="347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9"/>
    <x v="3501"/>
    <b v="0"/>
    <n v="2"/>
    <b v="0"/>
    <s v="theater/plays"/>
    <n v="1"/>
    <n v="5.5"/>
    <x v="6"/>
    <x v="11"/>
    <x v="3501"/>
    <x v="3479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0"/>
    <x v="3502"/>
    <b v="0"/>
    <n v="1"/>
    <b v="0"/>
    <s v="film &amp; video/science fiction"/>
    <n v="0"/>
    <n v="10"/>
    <x v="5"/>
    <x v="21"/>
    <x v="3502"/>
    <x v="348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81"/>
    <x v="3503"/>
    <b v="0"/>
    <n v="1"/>
    <b v="0"/>
    <s v="food/food trucks"/>
    <n v="0"/>
    <n v="10"/>
    <x v="4"/>
    <x v="29"/>
    <x v="3503"/>
    <x v="3481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2"/>
    <x v="3504"/>
    <b v="0"/>
    <n v="1"/>
    <b v="0"/>
    <s v="film &amp; video/science fiction"/>
    <n v="0"/>
    <n v="10"/>
    <x v="5"/>
    <x v="21"/>
    <x v="3504"/>
    <x v="3482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483"/>
    <x v="3505"/>
    <b v="0"/>
    <n v="1"/>
    <b v="0"/>
    <s v="food/food trucks"/>
    <n v="0"/>
    <n v="10"/>
    <x v="4"/>
    <x v="29"/>
    <x v="3505"/>
    <x v="3483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484"/>
    <x v="3506"/>
    <b v="0"/>
    <n v="1"/>
    <b v="0"/>
    <s v="technology/gadgets"/>
    <n v="0"/>
    <n v="10"/>
    <x v="0"/>
    <x v="6"/>
    <x v="3506"/>
    <x v="348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85"/>
    <x v="3507"/>
    <b v="0"/>
    <n v="1"/>
    <b v="0"/>
    <s v="publishing/fiction"/>
    <n v="0"/>
    <n v="10"/>
    <x v="1"/>
    <x v="35"/>
    <x v="3507"/>
    <x v="3485"/>
    <x v="4"/>
  </r>
  <r>
    <n v="3132"/>
    <s v="A Bite of a Snake Play"/>
    <s v="Smells Like Money, Drips Like Honey, Taste Like Mocha, Better Run AWAY"/>
    <n v="30000"/>
    <n v="10"/>
    <x v="3"/>
    <s v="US"/>
    <s v="USD"/>
    <x v="3486"/>
    <x v="3508"/>
    <b v="0"/>
    <n v="1"/>
    <b v="0"/>
    <s v="theater/plays"/>
    <n v="0"/>
    <n v="10"/>
    <x v="6"/>
    <x v="11"/>
    <x v="3508"/>
    <x v="3486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487"/>
    <x v="3509"/>
    <b v="0"/>
    <n v="2"/>
    <b v="0"/>
    <s v="theater/spaces"/>
    <n v="0"/>
    <n v="5"/>
    <x v="6"/>
    <x v="9"/>
    <x v="3509"/>
    <x v="3487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488"/>
    <x v="3510"/>
    <b v="0"/>
    <n v="1"/>
    <b v="0"/>
    <s v="theater/spaces"/>
    <n v="0"/>
    <n v="10"/>
    <x v="6"/>
    <x v="9"/>
    <x v="3510"/>
    <x v="3488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489"/>
    <x v="3511"/>
    <b v="0"/>
    <n v="1"/>
    <b v="0"/>
    <s v="technology/web"/>
    <n v="0"/>
    <n v="10"/>
    <x v="0"/>
    <x v="26"/>
    <x v="3511"/>
    <x v="3489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490"/>
    <x v="3512"/>
    <b v="0"/>
    <n v="1"/>
    <b v="0"/>
    <s v="games/mobile games"/>
    <n v="0"/>
    <n v="10"/>
    <x v="3"/>
    <x v="28"/>
    <x v="3512"/>
    <x v="349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491"/>
    <x v="3513"/>
    <b v="0"/>
    <n v="2"/>
    <b v="0"/>
    <s v="games/video games"/>
    <n v="0"/>
    <n v="5"/>
    <x v="3"/>
    <x v="18"/>
    <x v="3513"/>
    <x v="349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492"/>
    <x v="3514"/>
    <b v="0"/>
    <n v="1"/>
    <b v="0"/>
    <s v="theater/musical"/>
    <n v="0"/>
    <n v="10"/>
    <x v="6"/>
    <x v="19"/>
    <x v="3514"/>
    <x v="3492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3"/>
    <x v="3515"/>
    <b v="0"/>
    <n v="1"/>
    <b v="0"/>
    <s v="technology/web"/>
    <n v="0"/>
    <n v="10"/>
    <x v="0"/>
    <x v="26"/>
    <x v="3515"/>
    <x v="3493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94"/>
    <x v="3516"/>
    <b v="0"/>
    <n v="2"/>
    <b v="0"/>
    <s v="film &amp; video/animation"/>
    <n v="0"/>
    <n v="5"/>
    <x v="5"/>
    <x v="23"/>
    <x v="3516"/>
    <x v="349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95"/>
    <x v="3517"/>
    <b v="0"/>
    <n v="1"/>
    <b v="0"/>
    <s v="film &amp; video/animation"/>
    <n v="0"/>
    <n v="10"/>
    <x v="5"/>
    <x v="23"/>
    <x v="3517"/>
    <x v="349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6"/>
    <x v="3518"/>
    <b v="0"/>
    <n v="1"/>
    <b v="0"/>
    <s v="publishing/art books"/>
    <n v="0"/>
    <n v="10"/>
    <x v="1"/>
    <x v="32"/>
    <x v="3518"/>
    <x v="3496"/>
    <x v="4"/>
  </r>
  <r>
    <n v="4000"/>
    <s v="The Escorts"/>
    <s v="An Enticing Trip into the World of Assisted Dying"/>
    <n v="8000"/>
    <n v="10"/>
    <x v="2"/>
    <s v="US"/>
    <s v="USD"/>
    <x v="3497"/>
    <x v="3519"/>
    <b v="0"/>
    <n v="1"/>
    <b v="0"/>
    <s v="theater/plays"/>
    <n v="0"/>
    <n v="10"/>
    <x v="6"/>
    <x v="11"/>
    <x v="3519"/>
    <x v="3497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8"/>
    <x v="3520"/>
    <b v="0"/>
    <n v="3"/>
    <b v="0"/>
    <s v="games/video games"/>
    <n v="0"/>
    <n v="3.33"/>
    <x v="3"/>
    <x v="18"/>
    <x v="3520"/>
    <x v="349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499"/>
    <x v="3521"/>
    <b v="0"/>
    <n v="2"/>
    <b v="0"/>
    <s v="music/faith"/>
    <n v="0"/>
    <n v="5"/>
    <x v="7"/>
    <x v="14"/>
    <x v="3521"/>
    <x v="3499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500"/>
    <x v="3522"/>
    <b v="0"/>
    <n v="1"/>
    <b v="0"/>
    <s v="film &amp; video/animation"/>
    <n v="0"/>
    <n v="10"/>
    <x v="5"/>
    <x v="23"/>
    <x v="3522"/>
    <x v="350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501"/>
    <x v="3523"/>
    <b v="0"/>
    <n v="1"/>
    <b v="0"/>
    <s v="technology/web"/>
    <n v="0"/>
    <n v="10"/>
    <x v="0"/>
    <x v="26"/>
    <x v="3523"/>
    <x v="350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502"/>
    <x v="3524"/>
    <b v="0"/>
    <n v="1"/>
    <b v="0"/>
    <s v="technology/web"/>
    <n v="0"/>
    <n v="10"/>
    <x v="0"/>
    <x v="26"/>
    <x v="3524"/>
    <x v="350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3"/>
    <x v="3525"/>
    <b v="0"/>
    <n v="1"/>
    <b v="0"/>
    <s v="technology/web"/>
    <n v="0"/>
    <n v="10"/>
    <x v="0"/>
    <x v="26"/>
    <x v="3525"/>
    <x v="3503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x v="3504"/>
    <x v="3526"/>
    <b v="0"/>
    <n v="2"/>
    <b v="0"/>
    <s v="food/food trucks"/>
    <n v="0"/>
    <n v="5"/>
    <x v="4"/>
    <x v="29"/>
    <x v="3526"/>
    <x v="3504"/>
    <x v="1"/>
  </r>
  <r>
    <n v="3868"/>
    <s v="1000 words (Canceled)"/>
    <s v="New collection of music by Scott Evan Davis!"/>
    <n v="5000"/>
    <n v="10"/>
    <x v="1"/>
    <s v="GB"/>
    <s v="GBP"/>
    <x v="3505"/>
    <x v="3527"/>
    <b v="0"/>
    <n v="1"/>
    <b v="0"/>
    <s v="theater/musical"/>
    <n v="0"/>
    <n v="10"/>
    <x v="6"/>
    <x v="19"/>
    <x v="3527"/>
    <x v="35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506"/>
    <x v="3528"/>
    <b v="0"/>
    <n v="1"/>
    <b v="0"/>
    <s v="film &amp; video/drama"/>
    <n v="0"/>
    <n v="10"/>
    <x v="5"/>
    <x v="10"/>
    <x v="3528"/>
    <x v="35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07"/>
    <x v="3529"/>
    <b v="0"/>
    <n v="1"/>
    <b v="0"/>
    <s v="theater/plays"/>
    <n v="0"/>
    <n v="10"/>
    <x v="6"/>
    <x v="11"/>
    <x v="3529"/>
    <x v="350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08"/>
    <x v="3530"/>
    <b v="0"/>
    <n v="1"/>
    <b v="0"/>
    <s v="theater/plays"/>
    <n v="0"/>
    <n v="10"/>
    <x v="6"/>
    <x v="11"/>
    <x v="3530"/>
    <x v="3508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509"/>
    <x v="3531"/>
    <b v="0"/>
    <n v="1"/>
    <b v="0"/>
    <s v="film &amp; video/science fiction"/>
    <n v="0"/>
    <n v="10"/>
    <x v="5"/>
    <x v="21"/>
    <x v="3531"/>
    <x v="350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0"/>
    <x v="3532"/>
    <b v="0"/>
    <n v="1"/>
    <b v="0"/>
    <s v="publishing/children's books"/>
    <n v="0"/>
    <n v="10"/>
    <x v="1"/>
    <x v="39"/>
    <x v="3532"/>
    <x v="351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11"/>
    <x v="3533"/>
    <b v="0"/>
    <n v="1"/>
    <b v="0"/>
    <s v="theater/plays"/>
    <n v="0"/>
    <n v="10"/>
    <x v="6"/>
    <x v="11"/>
    <x v="3533"/>
    <x v="351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3512"/>
    <x v="3534"/>
    <b v="0"/>
    <n v="2"/>
    <b v="0"/>
    <s v="games/mobile games"/>
    <n v="0"/>
    <n v="5"/>
    <x v="3"/>
    <x v="28"/>
    <x v="3534"/>
    <x v="3512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513"/>
    <x v="3535"/>
    <b v="0"/>
    <n v="1"/>
    <b v="0"/>
    <s v="photography/nature"/>
    <n v="0"/>
    <n v="10"/>
    <x v="2"/>
    <x v="38"/>
    <x v="3535"/>
    <x v="3513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514"/>
    <x v="3536"/>
    <b v="0"/>
    <n v="2"/>
    <b v="0"/>
    <s v="games/mobile games"/>
    <n v="1"/>
    <n v="5"/>
    <x v="3"/>
    <x v="28"/>
    <x v="3536"/>
    <x v="3514"/>
    <x v="1"/>
  </r>
  <r>
    <n v="2757"/>
    <s v="C is for Crooked"/>
    <s v="A children's letter book that Lampoons Hillary Clinton"/>
    <n v="1500"/>
    <n v="10"/>
    <x v="2"/>
    <s v="US"/>
    <s v="USD"/>
    <x v="3515"/>
    <x v="3537"/>
    <b v="0"/>
    <n v="2"/>
    <b v="0"/>
    <s v="publishing/children's books"/>
    <n v="1"/>
    <n v="5"/>
    <x v="1"/>
    <x v="39"/>
    <x v="3537"/>
    <x v="3515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x v="3538"/>
    <b v="0"/>
    <n v="1"/>
    <b v="0"/>
    <s v="theater/spaces"/>
    <n v="1"/>
    <n v="10"/>
    <x v="6"/>
    <x v="9"/>
    <x v="3538"/>
    <x v="35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7"/>
    <x v="3539"/>
    <b v="0"/>
    <n v="1"/>
    <b v="0"/>
    <s v="theater/plays"/>
    <n v="1"/>
    <n v="10"/>
    <x v="6"/>
    <x v="11"/>
    <x v="3539"/>
    <x v="351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8"/>
    <x v="3540"/>
    <b v="0"/>
    <n v="1"/>
    <b v="0"/>
    <s v="theater/plays"/>
    <n v="1"/>
    <n v="10"/>
    <x v="6"/>
    <x v="11"/>
    <x v="3540"/>
    <x v="3518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519"/>
    <x v="3541"/>
    <b v="0"/>
    <n v="2"/>
    <b v="0"/>
    <s v="technology/web"/>
    <n v="1"/>
    <n v="5"/>
    <x v="0"/>
    <x v="26"/>
    <x v="3541"/>
    <x v="3519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20"/>
    <x v="3542"/>
    <b v="0"/>
    <n v="1"/>
    <b v="0"/>
    <s v="theater/plays"/>
    <n v="1"/>
    <n v="10"/>
    <x v="6"/>
    <x v="11"/>
    <x v="3542"/>
    <x v="352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1"/>
    <x v="3543"/>
    <b v="0"/>
    <n v="1"/>
    <b v="0"/>
    <s v="theater/plays"/>
    <n v="1"/>
    <n v="10"/>
    <x v="6"/>
    <x v="11"/>
    <x v="3543"/>
    <x v="3521"/>
    <x v="4"/>
  </r>
  <r>
    <n v="1073"/>
    <s v="Rainbow Ball to the Iphone"/>
    <s v="We want to bring our Game Rainbow Ball to the iphone and to do that we need a little help"/>
    <n v="750"/>
    <n v="10"/>
    <x v="2"/>
    <s v="US"/>
    <s v="USD"/>
    <x v="3522"/>
    <x v="3544"/>
    <b v="0"/>
    <n v="1"/>
    <b v="0"/>
    <s v="games/video games"/>
    <n v="1"/>
    <n v="10"/>
    <x v="3"/>
    <x v="18"/>
    <x v="3544"/>
    <x v="3522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523"/>
    <x v="3545"/>
    <b v="0"/>
    <n v="1"/>
    <b v="0"/>
    <s v="journalism/audio"/>
    <n v="2"/>
    <n v="10"/>
    <x v="8"/>
    <x v="30"/>
    <x v="3545"/>
    <x v="3523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4"/>
    <x v="3546"/>
    <b v="0"/>
    <n v="2"/>
    <b v="0"/>
    <s v="theater/musical"/>
    <n v="2"/>
    <n v="5"/>
    <x v="6"/>
    <x v="19"/>
    <x v="3546"/>
    <x v="352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5"/>
    <x v="3547"/>
    <b v="0"/>
    <n v="1"/>
    <b v="0"/>
    <s v="theater/plays"/>
    <n v="2"/>
    <n v="10"/>
    <x v="6"/>
    <x v="11"/>
    <x v="3547"/>
    <x v="3525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26"/>
    <x v="3548"/>
    <b v="0"/>
    <n v="1"/>
    <b v="0"/>
    <s v="theater/plays"/>
    <n v="5"/>
    <n v="10"/>
    <x v="6"/>
    <x v="11"/>
    <x v="3548"/>
    <x v="352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x v="3527"/>
    <x v="3549"/>
    <b v="0"/>
    <n v="1"/>
    <b v="0"/>
    <s v="theater/plays"/>
    <n v="10"/>
    <n v="10"/>
    <x v="6"/>
    <x v="11"/>
    <x v="3549"/>
    <x v="3527"/>
    <x v="2"/>
  </r>
  <r>
    <n v="847"/>
    <s v="CENTROPYMUSIC"/>
    <s v="MUSIC WITH MEANING!  MUSIC THAT MATTERS!!!"/>
    <n v="10"/>
    <n v="10"/>
    <x v="0"/>
    <s v="US"/>
    <s v="USD"/>
    <x v="3528"/>
    <x v="3550"/>
    <b v="0"/>
    <n v="1"/>
    <b v="1"/>
    <s v="music/metal"/>
    <n v="100"/>
    <n v="10"/>
    <x v="7"/>
    <x v="20"/>
    <x v="3550"/>
    <x v="352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29"/>
    <x v="3551"/>
    <b v="0"/>
    <n v="1"/>
    <b v="1"/>
    <s v="music/electronic music"/>
    <n v="200"/>
    <n v="10"/>
    <x v="7"/>
    <x v="13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x v="3552"/>
    <b v="0"/>
    <n v="1"/>
    <b v="0"/>
    <s v="technology/web"/>
    <n v="0"/>
    <n v="9"/>
    <x v="0"/>
    <x v="26"/>
    <x v="3552"/>
    <x v="3530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1"/>
    <x v="3553"/>
    <b v="0"/>
    <n v="4"/>
    <b v="0"/>
    <s v="technology/wearables"/>
    <n v="0"/>
    <n v="2"/>
    <x v="0"/>
    <x v="1"/>
    <x v="3553"/>
    <x v="3531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x v="3532"/>
    <x v="3554"/>
    <b v="0"/>
    <n v="1"/>
    <b v="0"/>
    <s v="food/food trucks"/>
    <n v="0"/>
    <n v="8"/>
    <x v="4"/>
    <x v="29"/>
    <x v="3554"/>
    <x v="353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3"/>
    <x v="3555"/>
    <b v="0"/>
    <n v="2"/>
    <b v="0"/>
    <s v="film &amp; video/science fiction"/>
    <n v="0"/>
    <n v="4"/>
    <x v="5"/>
    <x v="21"/>
    <x v="3555"/>
    <x v="353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x v="3556"/>
    <b v="0"/>
    <n v="8"/>
    <b v="0"/>
    <s v="technology/web"/>
    <n v="1"/>
    <n v="1"/>
    <x v="0"/>
    <x v="26"/>
    <x v="3556"/>
    <x v="353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5"/>
    <x v="3557"/>
    <b v="0"/>
    <n v="4"/>
    <b v="0"/>
    <s v="technology/gadgets"/>
    <n v="2"/>
    <n v="2"/>
    <x v="0"/>
    <x v="6"/>
    <x v="3557"/>
    <x v="3535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6"/>
    <x v="3558"/>
    <b v="0"/>
    <n v="1"/>
    <b v="0"/>
    <s v="theater/plays"/>
    <n v="0"/>
    <n v="7"/>
    <x v="6"/>
    <x v="11"/>
    <x v="3558"/>
    <x v="353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x v="3559"/>
    <b v="0"/>
    <n v="3"/>
    <b v="0"/>
    <s v="theater/plays"/>
    <n v="0"/>
    <n v="2.33"/>
    <x v="6"/>
    <x v="11"/>
    <x v="3559"/>
    <x v="3537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8"/>
    <x v="3560"/>
    <b v="0"/>
    <n v="3"/>
    <b v="0"/>
    <s v="publishing/translations"/>
    <n v="0"/>
    <n v="2.33"/>
    <x v="1"/>
    <x v="31"/>
    <x v="3560"/>
    <x v="3538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x v="3561"/>
    <b v="0"/>
    <n v="2"/>
    <b v="0"/>
    <s v="film &amp; video/animation"/>
    <n v="0"/>
    <n v="3"/>
    <x v="5"/>
    <x v="23"/>
    <x v="3561"/>
    <x v="3539"/>
    <x v="4"/>
  </r>
  <r>
    <n v="596"/>
    <s v="DigitaliBook free library"/>
    <s v="We present digitaibook,com site which can become a free electronic library with your help,"/>
    <n v="20000"/>
    <n v="6"/>
    <x v="2"/>
    <s v="US"/>
    <s v="USD"/>
    <x v="3540"/>
    <x v="3562"/>
    <b v="0"/>
    <n v="2"/>
    <b v="0"/>
    <s v="technology/web"/>
    <n v="0"/>
    <n v="3"/>
    <x v="0"/>
    <x v="26"/>
    <x v="3562"/>
    <x v="354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1"/>
    <x v="3563"/>
    <b v="0"/>
    <n v="2"/>
    <b v="0"/>
    <s v="photography/nature"/>
    <n v="0"/>
    <n v="3"/>
    <x v="2"/>
    <x v="38"/>
    <x v="3563"/>
    <x v="354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x v="3564"/>
    <b v="0"/>
    <n v="2"/>
    <b v="0"/>
    <s v="journalism/audio"/>
    <n v="0"/>
    <n v="3"/>
    <x v="8"/>
    <x v="30"/>
    <x v="3564"/>
    <x v="3542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3"/>
    <x v="3565"/>
    <b v="0"/>
    <n v="2"/>
    <b v="0"/>
    <s v="games/mobile games"/>
    <n v="0"/>
    <n v="3"/>
    <x v="3"/>
    <x v="28"/>
    <x v="3565"/>
    <x v="3543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4"/>
    <x v="3566"/>
    <b v="0"/>
    <n v="1"/>
    <b v="0"/>
    <s v="publishing/translations"/>
    <n v="0"/>
    <n v="6"/>
    <x v="1"/>
    <x v="31"/>
    <x v="3566"/>
    <x v="35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5"/>
    <x v="3567"/>
    <b v="0"/>
    <n v="2"/>
    <b v="0"/>
    <s v="theater/plays"/>
    <n v="1"/>
    <n v="3"/>
    <x v="6"/>
    <x v="11"/>
    <x v="3567"/>
    <x v="354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6"/>
    <x v="3568"/>
    <b v="0"/>
    <n v="2"/>
    <b v="0"/>
    <s v="technology/web"/>
    <n v="1"/>
    <n v="3"/>
    <x v="0"/>
    <x v="26"/>
    <x v="3568"/>
    <x v="354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47"/>
    <x v="3569"/>
    <b v="0"/>
    <n v="1"/>
    <b v="0"/>
    <s v="food/food trucks"/>
    <n v="0"/>
    <n v="5"/>
    <x v="4"/>
    <x v="29"/>
    <x v="3569"/>
    <x v="3547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8"/>
    <x v="3570"/>
    <b v="0"/>
    <n v="1"/>
    <b v="0"/>
    <s v="film &amp; video/drama"/>
    <n v="0"/>
    <n v="5"/>
    <x v="5"/>
    <x v="10"/>
    <x v="3570"/>
    <x v="354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49"/>
    <x v="3571"/>
    <b v="0"/>
    <n v="1"/>
    <b v="0"/>
    <s v="food/food trucks"/>
    <n v="0"/>
    <n v="5"/>
    <x v="4"/>
    <x v="29"/>
    <x v="3571"/>
    <x v="3549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50"/>
    <x v="3572"/>
    <b v="0"/>
    <n v="1"/>
    <b v="0"/>
    <s v="film &amp; video/animation"/>
    <n v="0"/>
    <n v="5"/>
    <x v="5"/>
    <x v="23"/>
    <x v="3572"/>
    <x v="3550"/>
    <x v="0"/>
  </r>
  <r>
    <n v="2418"/>
    <s v="Mexican food truck"/>
    <s v="I want to start my food truck business."/>
    <n v="25000"/>
    <n v="5"/>
    <x v="2"/>
    <s v="US"/>
    <s v="USD"/>
    <x v="3551"/>
    <x v="3573"/>
    <b v="0"/>
    <n v="5"/>
    <b v="0"/>
    <s v="food/food trucks"/>
    <n v="0"/>
    <n v="1"/>
    <x v="4"/>
    <x v="29"/>
    <x v="3573"/>
    <x v="355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52"/>
    <x v="3574"/>
    <b v="0"/>
    <n v="1"/>
    <b v="0"/>
    <s v="food/food trucks"/>
    <n v="0"/>
    <n v="5"/>
    <x v="4"/>
    <x v="29"/>
    <x v="3574"/>
    <x v="355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3"/>
    <x v="3575"/>
    <b v="0"/>
    <n v="1"/>
    <b v="0"/>
    <s v="games/video games"/>
    <n v="0"/>
    <n v="5"/>
    <x v="3"/>
    <x v="18"/>
    <x v="3575"/>
    <x v="355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54"/>
    <x v="3576"/>
    <b v="0"/>
    <n v="1"/>
    <b v="0"/>
    <s v="music/faith"/>
    <n v="0"/>
    <n v="5"/>
    <x v="7"/>
    <x v="14"/>
    <x v="3576"/>
    <x v="355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55"/>
    <x v="3577"/>
    <b v="0"/>
    <n v="1"/>
    <b v="0"/>
    <s v="theater/spaces"/>
    <n v="0"/>
    <n v="5"/>
    <x v="6"/>
    <x v="9"/>
    <x v="3577"/>
    <x v="3555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6"/>
    <x v="3578"/>
    <b v="0"/>
    <n v="1"/>
    <b v="0"/>
    <s v="games/mobile games"/>
    <n v="0"/>
    <n v="5"/>
    <x v="3"/>
    <x v="28"/>
    <x v="3578"/>
    <x v="355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57"/>
    <x v="3579"/>
    <b v="0"/>
    <n v="1"/>
    <b v="0"/>
    <s v="theater/musical"/>
    <n v="0"/>
    <n v="5"/>
    <x v="6"/>
    <x v="19"/>
    <x v="3579"/>
    <x v="3557"/>
    <x v="2"/>
  </r>
  <r>
    <n v="440"/>
    <s v="Consumed"/>
    <s v="A stop-motion animation made by a one girl team, with a camera, creativity, and a lot of determination."/>
    <n v="5000"/>
    <n v="5"/>
    <x v="2"/>
    <s v="US"/>
    <s v="USD"/>
    <x v="3558"/>
    <x v="3580"/>
    <b v="0"/>
    <n v="1"/>
    <b v="0"/>
    <s v="film &amp; video/animation"/>
    <n v="0"/>
    <n v="5"/>
    <x v="5"/>
    <x v="23"/>
    <x v="3580"/>
    <x v="3558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9"/>
    <x v="3581"/>
    <b v="0"/>
    <n v="1"/>
    <b v="0"/>
    <s v="publishing/fiction"/>
    <n v="0"/>
    <n v="5"/>
    <x v="1"/>
    <x v="35"/>
    <x v="3581"/>
    <x v="355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60"/>
    <x v="3582"/>
    <b v="0"/>
    <n v="1"/>
    <b v="0"/>
    <s v="theater/plays"/>
    <n v="0"/>
    <n v="5"/>
    <x v="6"/>
    <x v="11"/>
    <x v="3582"/>
    <x v="356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61"/>
    <x v="3583"/>
    <b v="0"/>
    <n v="1"/>
    <b v="0"/>
    <s v="publishing/fiction"/>
    <n v="0"/>
    <n v="5"/>
    <x v="1"/>
    <x v="35"/>
    <x v="3583"/>
    <x v="3561"/>
    <x v="0"/>
  </r>
  <r>
    <n v="2586"/>
    <s v="Inspire Healthy Eating"/>
    <s v="I would like to bring fresh salad and food to the streets of London at a reasonable price."/>
    <n v="3000"/>
    <n v="5"/>
    <x v="2"/>
    <s v="GB"/>
    <s v="GBP"/>
    <x v="3562"/>
    <x v="3584"/>
    <b v="0"/>
    <n v="1"/>
    <b v="0"/>
    <s v="food/food trucks"/>
    <n v="0"/>
    <n v="5"/>
    <x v="4"/>
    <x v="29"/>
    <x v="3584"/>
    <x v="3562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3"/>
    <x v="3585"/>
    <b v="0"/>
    <n v="1"/>
    <b v="0"/>
    <s v="theater/plays"/>
    <n v="0"/>
    <n v="5"/>
    <x v="6"/>
    <x v="11"/>
    <x v="3585"/>
    <x v="356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64"/>
    <x v="3586"/>
    <b v="0"/>
    <n v="1"/>
    <b v="0"/>
    <s v="theater/plays"/>
    <n v="0"/>
    <n v="5"/>
    <x v="6"/>
    <x v="11"/>
    <x v="3586"/>
    <x v="3564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65"/>
    <x v="3587"/>
    <b v="0"/>
    <n v="1"/>
    <b v="0"/>
    <s v="games/video games"/>
    <n v="0"/>
    <n v="5"/>
    <x v="3"/>
    <x v="18"/>
    <x v="3587"/>
    <x v="3565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66"/>
    <x v="3588"/>
    <b v="0"/>
    <n v="1"/>
    <b v="0"/>
    <s v="publishing/fiction"/>
    <n v="0"/>
    <n v="5"/>
    <x v="1"/>
    <x v="35"/>
    <x v="3588"/>
    <x v="356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67"/>
    <x v="3589"/>
    <b v="0"/>
    <n v="1"/>
    <b v="0"/>
    <s v="theater/plays"/>
    <n v="0"/>
    <n v="5"/>
    <x v="6"/>
    <x v="11"/>
    <x v="3589"/>
    <x v="3567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68"/>
    <x v="3590"/>
    <b v="0"/>
    <n v="1"/>
    <b v="0"/>
    <s v="theater/plays"/>
    <n v="0"/>
    <n v="5"/>
    <x v="6"/>
    <x v="11"/>
    <x v="3590"/>
    <x v="356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69"/>
    <x v="3591"/>
    <b v="0"/>
    <n v="1"/>
    <b v="0"/>
    <s v="theater/plays"/>
    <n v="0"/>
    <n v="5"/>
    <x v="6"/>
    <x v="11"/>
    <x v="3591"/>
    <x v="3569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0"/>
    <x v="3592"/>
    <b v="0"/>
    <n v="1"/>
    <b v="0"/>
    <s v="theater/plays"/>
    <n v="0"/>
    <n v="5"/>
    <x v="6"/>
    <x v="11"/>
    <x v="3592"/>
    <x v="357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71"/>
    <x v="3593"/>
    <b v="0"/>
    <n v="1"/>
    <b v="0"/>
    <s v="games/video games"/>
    <n v="1"/>
    <n v="5"/>
    <x v="3"/>
    <x v="18"/>
    <x v="3593"/>
    <x v="3571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72"/>
    <x v="3594"/>
    <b v="0"/>
    <n v="1"/>
    <b v="0"/>
    <s v="photography/places"/>
    <n v="1"/>
    <n v="5"/>
    <x v="2"/>
    <x v="34"/>
    <x v="3594"/>
    <x v="3572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x v="3573"/>
    <x v="3595"/>
    <b v="0"/>
    <n v="5"/>
    <b v="0"/>
    <s v="food/food trucks"/>
    <n v="1"/>
    <n v="1"/>
    <x v="4"/>
    <x v="29"/>
    <x v="3595"/>
    <x v="357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74"/>
    <x v="3596"/>
    <b v="0"/>
    <n v="1"/>
    <b v="0"/>
    <s v="music/world music"/>
    <n v="1"/>
    <n v="5"/>
    <x v="7"/>
    <x v="37"/>
    <x v="3596"/>
    <x v="3574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75"/>
    <x v="3597"/>
    <b v="0"/>
    <n v="1"/>
    <b v="0"/>
    <s v="technology/web"/>
    <n v="1"/>
    <n v="5"/>
    <x v="0"/>
    <x v="26"/>
    <x v="3597"/>
    <x v="3575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76"/>
    <x v="3598"/>
    <b v="0"/>
    <n v="1"/>
    <b v="0"/>
    <s v="theater/plays"/>
    <n v="1"/>
    <n v="5"/>
    <x v="6"/>
    <x v="11"/>
    <x v="3598"/>
    <x v="3576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7"/>
    <x v="3599"/>
    <b v="0"/>
    <n v="2"/>
    <b v="0"/>
    <s v="games/mobile games"/>
    <n v="0"/>
    <n v="2"/>
    <x v="3"/>
    <x v="28"/>
    <x v="3599"/>
    <x v="3577"/>
    <x v="1"/>
  </r>
  <r>
    <n v="1181"/>
    <s v="Gringo Loco Tacos Food Truck"/>
    <s v="Bringing the best tacos to the streets of Chicago!"/>
    <n v="50000"/>
    <n v="4"/>
    <x v="2"/>
    <s v="US"/>
    <s v="USD"/>
    <x v="3578"/>
    <x v="3600"/>
    <b v="0"/>
    <n v="3"/>
    <b v="0"/>
    <s v="food/food trucks"/>
    <n v="0"/>
    <n v="1.33"/>
    <x v="4"/>
    <x v="29"/>
    <x v="3600"/>
    <x v="3578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x v="3579"/>
    <x v="3601"/>
    <b v="0"/>
    <n v="1"/>
    <b v="0"/>
    <s v="technology/web"/>
    <n v="0"/>
    <n v="4"/>
    <x v="0"/>
    <x v="26"/>
    <x v="3601"/>
    <x v="3579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x v="3602"/>
    <b v="0"/>
    <n v="2"/>
    <b v="0"/>
    <s v="theater/plays"/>
    <n v="0"/>
    <n v="2"/>
    <x v="6"/>
    <x v="11"/>
    <x v="3602"/>
    <x v="358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1"/>
    <x v="3603"/>
    <b v="0"/>
    <n v="2"/>
    <b v="0"/>
    <s v="theater/musical"/>
    <n v="0"/>
    <n v="1.5"/>
    <x v="6"/>
    <x v="19"/>
    <x v="3603"/>
    <x v="3581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x v="3604"/>
    <b v="0"/>
    <n v="3"/>
    <b v="0"/>
    <s v="film &amp; video/animation"/>
    <n v="0"/>
    <n v="1"/>
    <x v="5"/>
    <x v="23"/>
    <x v="3604"/>
    <x v="358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83"/>
    <x v="3605"/>
    <b v="0"/>
    <n v="1"/>
    <b v="0"/>
    <s v="theater/plays"/>
    <n v="0"/>
    <n v="3"/>
    <x v="6"/>
    <x v="11"/>
    <x v="3605"/>
    <x v="3583"/>
    <x v="4"/>
  </r>
  <r>
    <n v="1593"/>
    <s v="Picturing Italy"/>
    <s v="A trip to fulfill a dream of capturing the wonders and history of ancient Italy in person."/>
    <n v="22000"/>
    <n v="3"/>
    <x v="2"/>
    <s v="US"/>
    <s v="USD"/>
    <x v="3584"/>
    <x v="3606"/>
    <b v="0"/>
    <n v="3"/>
    <b v="0"/>
    <s v="photography/places"/>
    <n v="0"/>
    <n v="1"/>
    <x v="2"/>
    <x v="34"/>
    <x v="3606"/>
    <x v="3584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5"/>
    <x v="3607"/>
    <b v="0"/>
    <n v="3"/>
    <b v="0"/>
    <s v="theater/spaces"/>
    <n v="0"/>
    <n v="1"/>
    <x v="6"/>
    <x v="9"/>
    <x v="3607"/>
    <x v="3585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6"/>
    <x v="3608"/>
    <b v="0"/>
    <n v="3"/>
    <b v="0"/>
    <s v="technology/wearables"/>
    <n v="0"/>
    <n v="1"/>
    <x v="0"/>
    <x v="1"/>
    <x v="3608"/>
    <x v="3586"/>
    <x v="1"/>
  </r>
  <r>
    <n v="3904"/>
    <s v="Black America from Prophets to Pimps"/>
    <s v="A play that will cover 4000 years of black history."/>
    <n v="10000"/>
    <n v="3"/>
    <x v="2"/>
    <s v="US"/>
    <s v="USD"/>
    <x v="3587"/>
    <x v="3609"/>
    <b v="0"/>
    <n v="2"/>
    <b v="0"/>
    <s v="theater/plays"/>
    <n v="0"/>
    <n v="1.5"/>
    <x v="6"/>
    <x v="11"/>
    <x v="3609"/>
    <x v="358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8"/>
    <x v="3610"/>
    <b v="0"/>
    <n v="2"/>
    <b v="0"/>
    <s v="technology/web"/>
    <n v="0"/>
    <n v="1.5"/>
    <x v="0"/>
    <x v="26"/>
    <x v="3610"/>
    <x v="3588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9"/>
    <x v="3611"/>
    <b v="0"/>
    <n v="3"/>
    <b v="0"/>
    <s v="film &amp; video/drama"/>
    <n v="0"/>
    <n v="1"/>
    <x v="5"/>
    <x v="10"/>
    <x v="3611"/>
    <x v="3589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0"/>
    <x v="3612"/>
    <b v="0"/>
    <n v="3"/>
    <b v="0"/>
    <s v="theater/plays"/>
    <n v="0"/>
    <n v="1"/>
    <x v="6"/>
    <x v="11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x v="3613"/>
    <b v="0"/>
    <n v="2"/>
    <b v="0"/>
    <s v="theater/plays"/>
    <n v="2"/>
    <n v="1.5"/>
    <x v="6"/>
    <x v="11"/>
    <x v="3613"/>
    <x v="3591"/>
    <x v="4"/>
  </r>
  <r>
    <n v="1420"/>
    <s v="Shakespeare in the Hood - Romeo and Juliet"/>
    <s v="Help me butcher Shakespeare in a satirical fashion."/>
    <n v="110"/>
    <n v="3"/>
    <x v="2"/>
    <s v="US"/>
    <s v="USD"/>
    <x v="3592"/>
    <x v="3614"/>
    <b v="0"/>
    <n v="3"/>
    <b v="0"/>
    <s v="publishing/translations"/>
    <n v="3"/>
    <n v="1"/>
    <x v="1"/>
    <x v="31"/>
    <x v="3614"/>
    <x v="359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593"/>
    <x v="3615"/>
    <b v="0"/>
    <n v="2"/>
    <b v="0"/>
    <s v="theater/musical"/>
    <n v="0"/>
    <n v="1"/>
    <x v="6"/>
    <x v="19"/>
    <x v="3615"/>
    <x v="3593"/>
    <x v="1"/>
  </r>
  <r>
    <n v="2431"/>
    <s v="Murphy's good eatin'"/>
    <s v="Go to Colorado and run a food truck with homemade food of all kinds."/>
    <n v="100000"/>
    <n v="2"/>
    <x v="2"/>
    <s v="US"/>
    <s v="USD"/>
    <x v="3594"/>
    <x v="3616"/>
    <b v="0"/>
    <n v="2"/>
    <b v="0"/>
    <s v="food/food trucks"/>
    <n v="0"/>
    <n v="1"/>
    <x v="4"/>
    <x v="29"/>
    <x v="3616"/>
    <x v="359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5"/>
    <x v="3617"/>
    <b v="0"/>
    <n v="2"/>
    <b v="0"/>
    <s v="film &amp; video/animation"/>
    <n v="0"/>
    <n v="1"/>
    <x v="5"/>
    <x v="23"/>
    <x v="3617"/>
    <x v="359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596"/>
    <x v="3618"/>
    <b v="0"/>
    <n v="1"/>
    <b v="0"/>
    <s v="theater/plays"/>
    <n v="0"/>
    <n v="2"/>
    <x v="6"/>
    <x v="11"/>
    <x v="3618"/>
    <x v="3596"/>
    <x v="1"/>
  </r>
  <r>
    <n v="635"/>
    <s v="Pleero, A Technology Team Building Website (Canceled)"/>
    <s v="Network used for building technology development teams."/>
    <n v="25000"/>
    <n v="2"/>
    <x v="1"/>
    <s v="US"/>
    <s v="USD"/>
    <x v="3597"/>
    <x v="3619"/>
    <b v="0"/>
    <n v="1"/>
    <b v="0"/>
    <s v="technology/web"/>
    <n v="0"/>
    <n v="2"/>
    <x v="0"/>
    <x v="26"/>
    <x v="3619"/>
    <x v="359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8"/>
    <x v="3620"/>
    <b v="0"/>
    <n v="2"/>
    <b v="0"/>
    <s v="publishing/translations"/>
    <n v="0"/>
    <n v="1"/>
    <x v="1"/>
    <x v="31"/>
    <x v="3620"/>
    <x v="35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599"/>
    <x v="3621"/>
    <b v="0"/>
    <n v="2"/>
    <b v="0"/>
    <s v="food/food trucks"/>
    <n v="0"/>
    <n v="1"/>
    <x v="4"/>
    <x v="29"/>
    <x v="3621"/>
    <x v="3599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0"/>
    <x v="3622"/>
    <b v="0"/>
    <n v="2"/>
    <b v="0"/>
    <s v="theater/spaces"/>
    <n v="0"/>
    <n v="1"/>
    <x v="6"/>
    <x v="9"/>
    <x v="3622"/>
    <x v="36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1"/>
    <x v="3623"/>
    <b v="0"/>
    <n v="2"/>
    <b v="0"/>
    <s v="theater/plays"/>
    <n v="0"/>
    <n v="1"/>
    <x v="6"/>
    <x v="11"/>
    <x v="3623"/>
    <x v="360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2"/>
    <x v="3624"/>
    <b v="0"/>
    <n v="1"/>
    <b v="0"/>
    <s v="technology/web"/>
    <n v="0"/>
    <n v="2"/>
    <x v="0"/>
    <x v="26"/>
    <x v="3624"/>
    <x v="3602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3"/>
    <x v="3625"/>
    <b v="0"/>
    <n v="2"/>
    <b v="0"/>
    <s v="theater/plays"/>
    <n v="0"/>
    <n v="1"/>
    <x v="6"/>
    <x v="11"/>
    <x v="3625"/>
    <x v="3603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4"/>
    <x v="3626"/>
    <b v="0"/>
    <n v="2"/>
    <b v="0"/>
    <s v="theater/spaces"/>
    <n v="0"/>
    <n v="1"/>
    <x v="6"/>
    <x v="9"/>
    <x v="3626"/>
    <x v="3604"/>
    <x v="1"/>
  </r>
  <r>
    <n v="1992"/>
    <s v="The Wonderful World of Princes &amp; Princesses"/>
    <s v="A complete revamp of all the Disney Princes &amp; Princesses!"/>
    <n v="1500"/>
    <n v="2"/>
    <x v="2"/>
    <s v="US"/>
    <s v="USD"/>
    <x v="3605"/>
    <x v="3627"/>
    <b v="0"/>
    <n v="2"/>
    <b v="0"/>
    <s v="photography/people"/>
    <n v="0"/>
    <n v="1"/>
    <x v="2"/>
    <x v="36"/>
    <x v="3627"/>
    <x v="3605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6"/>
    <x v="3628"/>
    <b v="0"/>
    <n v="2"/>
    <b v="0"/>
    <s v="publishing/children's books"/>
    <n v="0"/>
    <n v="1"/>
    <x v="1"/>
    <x v="39"/>
    <x v="3628"/>
    <x v="360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607"/>
    <x v="3629"/>
    <b v="0"/>
    <n v="1"/>
    <b v="0"/>
    <s v="publishing/fiction"/>
    <n v="0"/>
    <n v="2"/>
    <x v="1"/>
    <x v="35"/>
    <x v="3629"/>
    <x v="3607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x v="3608"/>
    <x v="3630"/>
    <b v="0"/>
    <n v="2"/>
    <b v="0"/>
    <s v="games/video games"/>
    <n v="1"/>
    <n v="1"/>
    <x v="3"/>
    <x v="18"/>
    <x v="3630"/>
    <x v="360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609"/>
    <x v="3631"/>
    <b v="0"/>
    <n v="2"/>
    <b v="0"/>
    <s v="games/video games"/>
    <n v="2"/>
    <n v="1"/>
    <x v="3"/>
    <x v="18"/>
    <x v="3631"/>
    <x v="3609"/>
    <x v="4"/>
  </r>
  <r>
    <n v="619"/>
    <s v="Big Data (Canceled)"/>
    <s v="Big Data Sets for researchers interested in improving the quality of life."/>
    <n v="2500000"/>
    <n v="1"/>
    <x v="1"/>
    <s v="US"/>
    <s v="USD"/>
    <x v="3610"/>
    <x v="3632"/>
    <b v="0"/>
    <n v="1"/>
    <b v="0"/>
    <s v="technology/web"/>
    <n v="0"/>
    <n v="1"/>
    <x v="0"/>
    <x v="26"/>
    <x v="3632"/>
    <x v="3610"/>
    <x v="2"/>
  </r>
  <r>
    <n v="639"/>
    <s v="Kids Educational Social Media Site (Canceled)"/>
    <s v="Development of a Safe and Educational Social Media site for kids."/>
    <n v="1000000"/>
    <n v="1"/>
    <x v="1"/>
    <s v="US"/>
    <s v="USD"/>
    <x v="3611"/>
    <x v="3633"/>
    <b v="0"/>
    <n v="1"/>
    <b v="0"/>
    <s v="technology/web"/>
    <n v="0"/>
    <n v="1"/>
    <x v="0"/>
    <x v="26"/>
    <x v="3633"/>
    <x v="36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2"/>
    <x v="3634"/>
    <b v="0"/>
    <n v="1"/>
    <b v="0"/>
    <s v="technology/web"/>
    <n v="0"/>
    <n v="1"/>
    <x v="0"/>
    <x v="26"/>
    <x v="3634"/>
    <x v="361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13"/>
    <x v="3635"/>
    <b v="0"/>
    <n v="1"/>
    <b v="0"/>
    <s v="theater/plays"/>
    <n v="0"/>
    <n v="1"/>
    <x v="6"/>
    <x v="11"/>
    <x v="3635"/>
    <x v="3613"/>
    <x v="1"/>
  </r>
  <r>
    <n v="696"/>
    <s v="trustee"/>
    <s v="Show your fidelity by wearing the Trustee rings! Show where you are (at)!"/>
    <n v="175000"/>
    <n v="1"/>
    <x v="2"/>
    <s v="NL"/>
    <s v="EUR"/>
    <x v="3614"/>
    <x v="3636"/>
    <b v="0"/>
    <n v="1"/>
    <b v="0"/>
    <s v="technology/wearables"/>
    <n v="0"/>
    <n v="1"/>
    <x v="0"/>
    <x v="1"/>
    <x v="3636"/>
    <x v="3614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15"/>
    <x v="3637"/>
    <b v="0"/>
    <n v="1"/>
    <b v="0"/>
    <s v="publishing/translations"/>
    <n v="0"/>
    <n v="1"/>
    <x v="1"/>
    <x v="31"/>
    <x v="3637"/>
    <x v="3615"/>
    <x v="1"/>
  </r>
  <r>
    <n v="2582"/>
    <s v="Drunken Wings"/>
    <s v="The place where chicken meets liquor for the first time!"/>
    <n v="90000"/>
    <n v="1"/>
    <x v="2"/>
    <s v="US"/>
    <s v="USD"/>
    <x v="3616"/>
    <x v="3638"/>
    <b v="0"/>
    <n v="1"/>
    <b v="0"/>
    <s v="food/food trucks"/>
    <n v="0"/>
    <n v="1"/>
    <x v="4"/>
    <x v="29"/>
    <x v="3638"/>
    <x v="3616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17"/>
    <x v="3639"/>
    <b v="0"/>
    <n v="1"/>
    <b v="0"/>
    <s v="technology/web"/>
    <n v="0"/>
    <n v="1"/>
    <x v="0"/>
    <x v="26"/>
    <x v="3639"/>
    <x v="3617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18"/>
    <x v="3640"/>
    <b v="0"/>
    <n v="1"/>
    <b v="0"/>
    <s v="food/food trucks"/>
    <n v="0"/>
    <n v="1"/>
    <x v="4"/>
    <x v="29"/>
    <x v="3640"/>
    <x v="361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x v="3641"/>
    <b v="0"/>
    <n v="1"/>
    <b v="0"/>
    <s v="technology/wearables"/>
    <n v="0"/>
    <n v="1"/>
    <x v="0"/>
    <x v="1"/>
    <x v="3641"/>
    <x v="361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x v="3620"/>
    <x v="3642"/>
    <b v="0"/>
    <n v="1"/>
    <b v="0"/>
    <s v="film &amp; video/animation"/>
    <n v="0"/>
    <n v="1"/>
    <x v="5"/>
    <x v="23"/>
    <x v="3642"/>
    <x v="362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21"/>
    <x v="3643"/>
    <b v="0"/>
    <n v="1"/>
    <b v="0"/>
    <s v="film &amp; video/drama"/>
    <n v="0"/>
    <n v="1"/>
    <x v="5"/>
    <x v="10"/>
    <x v="3643"/>
    <x v="3621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22"/>
    <x v="3644"/>
    <b v="0"/>
    <n v="1"/>
    <b v="0"/>
    <s v="food/food trucks"/>
    <n v="0"/>
    <n v="1"/>
    <x v="4"/>
    <x v="29"/>
    <x v="3644"/>
    <x v="362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23"/>
    <x v="3645"/>
    <b v="0"/>
    <n v="1"/>
    <b v="0"/>
    <s v="theater/musical"/>
    <n v="0"/>
    <n v="1"/>
    <x v="6"/>
    <x v="19"/>
    <x v="3645"/>
    <x v="3623"/>
    <x v="1"/>
  </r>
  <r>
    <n v="2428"/>
    <s v="Premium Burgers"/>
    <s v="From Moo 2 You! We want to offer premium burgers to a taco flooded environment."/>
    <n v="35000"/>
    <n v="1"/>
    <x v="2"/>
    <s v="US"/>
    <s v="USD"/>
    <x v="3624"/>
    <x v="3646"/>
    <b v="0"/>
    <n v="1"/>
    <b v="0"/>
    <s v="food/food trucks"/>
    <n v="0"/>
    <n v="1"/>
    <x v="4"/>
    <x v="29"/>
    <x v="3646"/>
    <x v="3624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25"/>
    <x v="3647"/>
    <b v="0"/>
    <n v="1"/>
    <b v="0"/>
    <s v="food/food trucks"/>
    <n v="0"/>
    <n v="1"/>
    <x v="4"/>
    <x v="29"/>
    <x v="3647"/>
    <x v="362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26"/>
    <x v="3648"/>
    <b v="0"/>
    <n v="1"/>
    <b v="0"/>
    <s v="food/food trucks"/>
    <n v="0"/>
    <n v="1"/>
    <x v="4"/>
    <x v="29"/>
    <x v="3648"/>
    <x v="3626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27"/>
    <x v="3649"/>
    <b v="0"/>
    <n v="1"/>
    <b v="0"/>
    <s v="theater/plays"/>
    <n v="0"/>
    <n v="1"/>
    <x v="6"/>
    <x v="11"/>
    <x v="3649"/>
    <x v="36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28"/>
    <x v="3650"/>
    <b v="0"/>
    <n v="1"/>
    <b v="0"/>
    <s v="games/mobile games"/>
    <n v="0"/>
    <n v="1"/>
    <x v="3"/>
    <x v="28"/>
    <x v="3650"/>
    <x v="3628"/>
    <x v="2"/>
  </r>
  <r>
    <n v="2914"/>
    <s v="Hercules the Panto"/>
    <s v="Hercules must complete four challenges in order to meet the father he never knew"/>
    <n v="25000"/>
    <n v="1"/>
    <x v="2"/>
    <s v="GB"/>
    <s v="GBP"/>
    <x v="3629"/>
    <x v="3651"/>
    <b v="0"/>
    <n v="1"/>
    <b v="0"/>
    <s v="theater/plays"/>
    <n v="0"/>
    <n v="1"/>
    <x v="6"/>
    <x v="11"/>
    <x v="3651"/>
    <x v="3629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30"/>
    <x v="3652"/>
    <b v="0"/>
    <n v="1"/>
    <b v="0"/>
    <s v="theater/spaces"/>
    <n v="0"/>
    <n v="1"/>
    <x v="6"/>
    <x v="9"/>
    <x v="3652"/>
    <x v="3630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31"/>
    <x v="3653"/>
    <b v="0"/>
    <n v="1"/>
    <b v="0"/>
    <s v="theater/musical"/>
    <n v="0"/>
    <n v="1"/>
    <x v="6"/>
    <x v="19"/>
    <x v="3653"/>
    <x v="363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32"/>
    <x v="3654"/>
    <b v="0"/>
    <n v="1"/>
    <b v="0"/>
    <s v="theater/musical"/>
    <n v="0"/>
    <n v="1"/>
    <x v="6"/>
    <x v="19"/>
    <x v="3654"/>
    <x v="3632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33"/>
    <x v="3655"/>
    <b v="0"/>
    <n v="1"/>
    <b v="0"/>
    <s v="theater/spaces"/>
    <n v="0"/>
    <n v="1"/>
    <x v="6"/>
    <x v="9"/>
    <x v="3655"/>
    <x v="363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34"/>
    <x v="3656"/>
    <b v="0"/>
    <n v="1"/>
    <b v="0"/>
    <s v="technology/web"/>
    <n v="0"/>
    <n v="1"/>
    <x v="0"/>
    <x v="26"/>
    <x v="3656"/>
    <x v="3634"/>
    <x v="1"/>
  </r>
  <r>
    <n v="1702"/>
    <s v="lyndale lewis and new vision prosper cd release"/>
    <s v="I can do all things through christ jesus"/>
    <n v="16500"/>
    <n v="1"/>
    <x v="2"/>
    <s v="US"/>
    <s v="USD"/>
    <x v="3635"/>
    <x v="3657"/>
    <b v="0"/>
    <n v="1"/>
    <b v="0"/>
    <s v="music/faith"/>
    <n v="0"/>
    <n v="1"/>
    <x v="7"/>
    <x v="14"/>
    <x v="3657"/>
    <x v="3635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36"/>
    <x v="3658"/>
    <b v="0"/>
    <n v="1"/>
    <b v="0"/>
    <s v="technology/web"/>
    <n v="0"/>
    <n v="1"/>
    <x v="0"/>
    <x v="26"/>
    <x v="3658"/>
    <x v="363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7"/>
    <x v="3659"/>
    <b v="0"/>
    <n v="1"/>
    <b v="0"/>
    <s v="publishing/fiction"/>
    <n v="0"/>
    <n v="1"/>
    <x v="1"/>
    <x v="35"/>
    <x v="3659"/>
    <x v="36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38"/>
    <x v="3660"/>
    <b v="0"/>
    <n v="1"/>
    <b v="0"/>
    <s v="theater/plays"/>
    <n v="0"/>
    <n v="1"/>
    <x v="6"/>
    <x v="11"/>
    <x v="3660"/>
    <x v="3638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9"/>
    <x v="3661"/>
    <b v="0"/>
    <n v="1"/>
    <b v="0"/>
    <s v="publishing/translations"/>
    <n v="0"/>
    <n v="1"/>
    <x v="1"/>
    <x v="31"/>
    <x v="3661"/>
    <x v="363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40"/>
    <x v="3662"/>
    <b v="0"/>
    <n v="1"/>
    <b v="0"/>
    <s v="film &amp; video/drama"/>
    <n v="0"/>
    <n v="1"/>
    <x v="5"/>
    <x v="10"/>
    <x v="3662"/>
    <x v="364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41"/>
    <x v="3663"/>
    <b v="0"/>
    <n v="1"/>
    <b v="0"/>
    <s v="theater/plays"/>
    <n v="0"/>
    <n v="1"/>
    <x v="6"/>
    <x v="11"/>
    <x v="3663"/>
    <x v="3641"/>
    <x v="1"/>
  </r>
  <r>
    <n v="583"/>
    <s v="HackersArchive.com"/>
    <s v="HackersArchive.com will help rid the web of viruses and scams found everywhere else you look!"/>
    <n v="9000"/>
    <n v="1"/>
    <x v="2"/>
    <s v="US"/>
    <s v="USD"/>
    <x v="3642"/>
    <x v="3664"/>
    <b v="0"/>
    <n v="1"/>
    <b v="0"/>
    <s v="technology/web"/>
    <n v="0"/>
    <n v="1"/>
    <x v="0"/>
    <x v="26"/>
    <x v="3664"/>
    <x v="3642"/>
    <x v="4"/>
  </r>
  <r>
    <n v="589"/>
    <s v="Get Neighborly"/>
    <s v="Services closer than you think..."/>
    <n v="7500"/>
    <n v="1"/>
    <x v="2"/>
    <s v="US"/>
    <s v="USD"/>
    <x v="3643"/>
    <x v="3665"/>
    <b v="0"/>
    <n v="1"/>
    <b v="0"/>
    <s v="technology/web"/>
    <n v="0"/>
    <n v="1"/>
    <x v="0"/>
    <x v="26"/>
    <x v="3665"/>
    <x v="3643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4"/>
    <x v="3666"/>
    <b v="0"/>
    <n v="1"/>
    <b v="0"/>
    <s v="photography/places"/>
    <n v="0"/>
    <n v="1"/>
    <x v="2"/>
    <x v="34"/>
    <x v="3666"/>
    <x v="3644"/>
    <x v="2"/>
  </r>
  <r>
    <n v="3862"/>
    <s v="The Container Play"/>
    <s v="The hit immersive theatre experience of England comes to Corpus Christi!"/>
    <n v="7500"/>
    <n v="1"/>
    <x v="2"/>
    <s v="US"/>
    <s v="USD"/>
    <x v="3645"/>
    <x v="3667"/>
    <b v="0"/>
    <n v="1"/>
    <b v="0"/>
    <s v="theater/plays"/>
    <n v="0"/>
    <n v="1"/>
    <x v="6"/>
    <x v="11"/>
    <x v="3667"/>
    <x v="3645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46"/>
    <x v="3668"/>
    <b v="0"/>
    <n v="1"/>
    <b v="0"/>
    <s v="theater/plays"/>
    <n v="0"/>
    <n v="1"/>
    <x v="6"/>
    <x v="11"/>
    <x v="3668"/>
    <x v="3646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47"/>
    <x v="3669"/>
    <b v="0"/>
    <n v="1"/>
    <b v="0"/>
    <s v="film &amp; video/drama"/>
    <n v="0"/>
    <n v="1"/>
    <x v="5"/>
    <x v="10"/>
    <x v="3669"/>
    <x v="3647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48"/>
    <x v="3670"/>
    <b v="0"/>
    <n v="1"/>
    <b v="0"/>
    <s v="publishing/translations"/>
    <n v="0"/>
    <n v="1"/>
    <x v="1"/>
    <x v="31"/>
    <x v="3670"/>
    <x v="3648"/>
    <x v="1"/>
  </r>
  <r>
    <n v="2421"/>
    <s v="hot dog cart"/>
    <s v="help me start Merrill's first hot dog cart in this empty lot"/>
    <n v="6000"/>
    <n v="1"/>
    <x v="2"/>
    <s v="US"/>
    <s v="USD"/>
    <x v="3649"/>
    <x v="3671"/>
    <b v="0"/>
    <n v="1"/>
    <b v="0"/>
    <s v="food/food trucks"/>
    <n v="0"/>
    <n v="1"/>
    <x v="4"/>
    <x v="29"/>
    <x v="3671"/>
    <x v="36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50"/>
    <x v="3672"/>
    <b v="0"/>
    <n v="1"/>
    <b v="0"/>
    <s v="technology/web"/>
    <n v="0"/>
    <n v="1"/>
    <x v="0"/>
    <x v="26"/>
    <x v="3672"/>
    <x v="3650"/>
    <x v="1"/>
  </r>
  <r>
    <n v="634"/>
    <s v="pitchtograndma (Canceled)"/>
    <s v="We help companies to explain what they do in simple, grandma-would-understand terms."/>
    <n v="5000"/>
    <n v="1"/>
    <x v="1"/>
    <s v="US"/>
    <s v="USD"/>
    <x v="3651"/>
    <x v="3673"/>
    <b v="0"/>
    <n v="1"/>
    <b v="0"/>
    <s v="technology/web"/>
    <n v="0"/>
    <n v="1"/>
    <x v="0"/>
    <x v="26"/>
    <x v="3673"/>
    <x v="365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52"/>
    <x v="3674"/>
    <b v="0"/>
    <n v="1"/>
    <b v="0"/>
    <s v="games/video games"/>
    <n v="0"/>
    <n v="1"/>
    <x v="3"/>
    <x v="18"/>
    <x v="3674"/>
    <x v="365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53"/>
    <x v="3675"/>
    <b v="0"/>
    <n v="1"/>
    <b v="0"/>
    <s v="theater/plays"/>
    <n v="0"/>
    <n v="1"/>
    <x v="6"/>
    <x v="11"/>
    <x v="3675"/>
    <x v="365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54"/>
    <x v="3676"/>
    <b v="0"/>
    <n v="1"/>
    <b v="0"/>
    <s v="theater/plays"/>
    <n v="0"/>
    <n v="1"/>
    <x v="6"/>
    <x v="11"/>
    <x v="3676"/>
    <x v="36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55"/>
    <x v="3677"/>
    <b v="0"/>
    <n v="1"/>
    <b v="0"/>
    <s v="music/faith"/>
    <n v="0"/>
    <n v="1"/>
    <x v="7"/>
    <x v="14"/>
    <x v="3677"/>
    <x v="3655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6"/>
    <x v="3678"/>
    <b v="0"/>
    <n v="1"/>
    <b v="0"/>
    <s v="food/food trucks"/>
    <n v="0"/>
    <n v="1"/>
    <x v="4"/>
    <x v="29"/>
    <x v="3678"/>
    <x v="365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57"/>
    <x v="3679"/>
    <b v="0"/>
    <n v="1"/>
    <b v="0"/>
    <s v="film &amp; video/animation"/>
    <n v="0"/>
    <n v="1"/>
    <x v="5"/>
    <x v="23"/>
    <x v="3679"/>
    <x v="3657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58"/>
    <x v="3680"/>
    <b v="0"/>
    <n v="1"/>
    <b v="0"/>
    <s v="film &amp; video/science fiction"/>
    <n v="0"/>
    <n v="1"/>
    <x v="5"/>
    <x v="21"/>
    <x v="3680"/>
    <x v="3658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59"/>
    <x v="3681"/>
    <b v="0"/>
    <n v="1"/>
    <b v="0"/>
    <s v="technology/web"/>
    <n v="0"/>
    <n v="1"/>
    <x v="0"/>
    <x v="26"/>
    <x v="3681"/>
    <x v="3659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60"/>
    <x v="3682"/>
    <b v="0"/>
    <n v="1"/>
    <b v="0"/>
    <s v="photography/nature"/>
    <n v="0"/>
    <n v="1"/>
    <x v="2"/>
    <x v="38"/>
    <x v="3682"/>
    <x v="366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61"/>
    <x v="3683"/>
    <b v="0"/>
    <n v="1"/>
    <b v="0"/>
    <s v="music/faith"/>
    <n v="0"/>
    <n v="1"/>
    <x v="7"/>
    <x v="14"/>
    <x v="3683"/>
    <x v="3661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2"/>
    <x v="3684"/>
    <b v="0"/>
    <n v="1"/>
    <b v="0"/>
    <s v="theater/musical"/>
    <n v="0"/>
    <n v="1"/>
    <x v="6"/>
    <x v="19"/>
    <x v="3684"/>
    <x v="366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63"/>
    <x v="3685"/>
    <b v="0"/>
    <n v="1"/>
    <b v="0"/>
    <s v="music/faith"/>
    <n v="0"/>
    <n v="1"/>
    <x v="7"/>
    <x v="14"/>
    <x v="3685"/>
    <x v="366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64"/>
    <x v="3686"/>
    <b v="0"/>
    <n v="1"/>
    <b v="0"/>
    <s v="technology/wearables"/>
    <n v="0"/>
    <n v="1"/>
    <x v="0"/>
    <x v="1"/>
    <x v="3686"/>
    <x v="366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65"/>
    <x v="3687"/>
    <b v="0"/>
    <n v="1"/>
    <b v="0"/>
    <s v="games/video games"/>
    <n v="0"/>
    <n v="1"/>
    <x v="3"/>
    <x v="18"/>
    <x v="3687"/>
    <x v="3665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66"/>
    <x v="3688"/>
    <b v="0"/>
    <n v="1"/>
    <b v="0"/>
    <s v="theater/plays"/>
    <n v="0"/>
    <n v="1"/>
    <x v="6"/>
    <x v="11"/>
    <x v="3688"/>
    <x v="366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67"/>
    <x v="3689"/>
    <b v="0"/>
    <n v="1"/>
    <b v="0"/>
    <s v="theater/plays"/>
    <n v="0"/>
    <n v="1"/>
    <x v="6"/>
    <x v="11"/>
    <x v="3689"/>
    <x v="3667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68"/>
    <x v="3690"/>
    <b v="0"/>
    <n v="1"/>
    <b v="0"/>
    <s v="journalism/audio"/>
    <n v="0"/>
    <n v="1"/>
    <x v="8"/>
    <x v="30"/>
    <x v="3690"/>
    <x v="366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69"/>
    <x v="3691"/>
    <b v="0"/>
    <n v="1"/>
    <b v="0"/>
    <s v="photography/people"/>
    <n v="0"/>
    <n v="1"/>
    <x v="2"/>
    <x v="36"/>
    <x v="3691"/>
    <x v="366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70"/>
    <x v="3692"/>
    <b v="0"/>
    <n v="1"/>
    <b v="0"/>
    <s v="theater/plays"/>
    <n v="0"/>
    <n v="1"/>
    <x v="6"/>
    <x v="11"/>
    <x v="3692"/>
    <x v="3670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71"/>
    <x v="3693"/>
    <b v="0"/>
    <n v="1"/>
    <b v="0"/>
    <s v="film &amp; video/animation"/>
    <n v="0"/>
    <n v="1"/>
    <x v="5"/>
    <x v="23"/>
    <x v="3693"/>
    <x v="3671"/>
    <x v="1"/>
  </r>
  <r>
    <n v="1128"/>
    <s v="Flying Turds"/>
    <s v="#havingfunFTW"/>
    <n v="1000"/>
    <n v="1"/>
    <x v="2"/>
    <s v="GB"/>
    <s v="GBP"/>
    <x v="3672"/>
    <x v="3694"/>
    <b v="0"/>
    <n v="1"/>
    <b v="0"/>
    <s v="games/mobile games"/>
    <n v="0"/>
    <n v="1"/>
    <x v="3"/>
    <x v="28"/>
    <x v="3694"/>
    <x v="367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73"/>
    <x v="3695"/>
    <b v="0"/>
    <n v="1"/>
    <b v="0"/>
    <s v="music/faith"/>
    <n v="0"/>
    <n v="1"/>
    <x v="7"/>
    <x v="14"/>
    <x v="3695"/>
    <x v="367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74"/>
    <x v="3696"/>
    <b v="0"/>
    <n v="1"/>
    <b v="0"/>
    <s v="technology/web"/>
    <n v="0"/>
    <n v="1"/>
    <x v="0"/>
    <x v="26"/>
    <x v="3696"/>
    <x v="3674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75"/>
    <x v="3697"/>
    <b v="0"/>
    <n v="1"/>
    <b v="0"/>
    <s v="theater/spaces"/>
    <n v="0"/>
    <n v="1"/>
    <x v="6"/>
    <x v="9"/>
    <x v="3697"/>
    <x v="3675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76"/>
    <x v="3698"/>
    <b v="0"/>
    <n v="1"/>
    <b v="0"/>
    <s v="theater/musical"/>
    <n v="0"/>
    <n v="1"/>
    <x v="6"/>
    <x v="19"/>
    <x v="3698"/>
    <x v="367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77"/>
    <x v="3699"/>
    <b v="0"/>
    <n v="1"/>
    <b v="0"/>
    <s v="photography/places"/>
    <n v="0"/>
    <n v="1"/>
    <x v="2"/>
    <x v="34"/>
    <x v="3699"/>
    <x v="367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78"/>
    <x v="3700"/>
    <b v="0"/>
    <n v="1"/>
    <b v="0"/>
    <s v="publishing/children's books"/>
    <n v="0"/>
    <n v="1"/>
    <x v="1"/>
    <x v="39"/>
    <x v="3700"/>
    <x v="367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79"/>
    <x v="3701"/>
    <b v="0"/>
    <n v="1"/>
    <b v="0"/>
    <s v="publishing/translations"/>
    <n v="0"/>
    <n v="1"/>
    <x v="1"/>
    <x v="31"/>
    <x v="3701"/>
    <x v="3679"/>
    <x v="1"/>
  </r>
  <r>
    <n v="2422"/>
    <s v="Help starting a family owned food truck"/>
    <s v="Family owned business serving BBQ and seafood to the public"/>
    <n v="500"/>
    <n v="1"/>
    <x v="2"/>
    <s v="US"/>
    <s v="USD"/>
    <x v="3680"/>
    <x v="3702"/>
    <b v="0"/>
    <n v="1"/>
    <b v="0"/>
    <s v="food/food trucks"/>
    <n v="0"/>
    <n v="1"/>
    <x v="4"/>
    <x v="29"/>
    <x v="3702"/>
    <x v="3680"/>
    <x v="4"/>
  </r>
  <r>
    <n v="4004"/>
    <s v="South Florida Tours"/>
    <s v="Help Launch The Queen Into South Florida!"/>
    <n v="500"/>
    <n v="1"/>
    <x v="2"/>
    <s v="US"/>
    <s v="USD"/>
    <x v="3681"/>
    <x v="3703"/>
    <b v="0"/>
    <n v="1"/>
    <b v="0"/>
    <s v="theater/plays"/>
    <n v="0"/>
    <n v="1"/>
    <x v="6"/>
    <x v="11"/>
    <x v="3703"/>
    <x v="368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x v="3704"/>
    <b v="0"/>
    <n v="0"/>
    <b v="0"/>
    <s v="film &amp; video/science fiction"/>
    <n v="0"/>
    <n v="0"/>
    <x v="5"/>
    <x v="21"/>
    <x v="3704"/>
    <x v="368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683"/>
    <x v="3705"/>
    <b v="0"/>
    <n v="0"/>
    <b v="0"/>
    <s v="theater/spaces"/>
    <n v="0"/>
    <n v="0"/>
    <x v="6"/>
    <x v="9"/>
    <x v="3705"/>
    <x v="368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84"/>
    <x v="3706"/>
    <b v="0"/>
    <n v="0"/>
    <b v="0"/>
    <s v="publishing/translations"/>
    <n v="0"/>
    <n v="0"/>
    <x v="1"/>
    <x v="31"/>
    <x v="3706"/>
    <x v="3684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685"/>
    <x v="3707"/>
    <b v="0"/>
    <n v="0"/>
    <b v="0"/>
    <s v="film &amp; video/animation"/>
    <n v="0"/>
    <n v="0"/>
    <x v="5"/>
    <x v="23"/>
    <x v="3707"/>
    <x v="3685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686"/>
    <x v="3708"/>
    <b v="0"/>
    <n v="0"/>
    <b v="0"/>
    <s v="film &amp; video/drama"/>
    <n v="0"/>
    <n v="0"/>
    <x v="5"/>
    <x v="10"/>
    <x v="3708"/>
    <x v="368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3687"/>
    <x v="3709"/>
    <b v="0"/>
    <n v="0"/>
    <b v="0"/>
    <s v="theater/spaces"/>
    <n v="0"/>
    <n v="0"/>
    <x v="6"/>
    <x v="9"/>
    <x v="3709"/>
    <x v="368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88"/>
    <x v="3710"/>
    <b v="0"/>
    <n v="0"/>
    <b v="0"/>
    <s v="film &amp; video/drama"/>
    <n v="0"/>
    <n v="0"/>
    <x v="5"/>
    <x v="10"/>
    <x v="3710"/>
    <x v="3688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689"/>
    <x v="3711"/>
    <b v="0"/>
    <n v="0"/>
    <b v="0"/>
    <s v="film &amp; video/drama"/>
    <n v="0"/>
    <n v="0"/>
    <x v="5"/>
    <x v="10"/>
    <x v="3711"/>
    <x v="3689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690"/>
    <x v="3712"/>
    <b v="0"/>
    <n v="0"/>
    <b v="0"/>
    <s v="film &amp; video/drama"/>
    <n v="0"/>
    <n v="0"/>
    <x v="5"/>
    <x v="10"/>
    <x v="3712"/>
    <x v="369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691"/>
    <x v="3713"/>
    <b v="0"/>
    <n v="0"/>
    <b v="0"/>
    <s v="film &amp; video/drama"/>
    <n v="0"/>
    <n v="0"/>
    <x v="5"/>
    <x v="10"/>
    <x v="3713"/>
    <x v="3691"/>
    <x v="4"/>
  </r>
  <r>
    <n v="3125"/>
    <s v="N/A (Canceled)"/>
    <s v="N/A"/>
    <n v="1500000"/>
    <n v="0"/>
    <x v="1"/>
    <s v="US"/>
    <s v="USD"/>
    <x v="3692"/>
    <x v="3714"/>
    <b v="0"/>
    <n v="0"/>
    <b v="0"/>
    <s v="theater/spaces"/>
    <n v="0"/>
    <n v="0"/>
    <x v="6"/>
    <x v="9"/>
    <x v="3714"/>
    <x v="3692"/>
    <x v="4"/>
  </r>
  <r>
    <n v="3061"/>
    <s v="Help Save Parkway Cinemas!"/>
    <s v="Save a historic Local theater."/>
    <n v="1000000"/>
    <n v="0"/>
    <x v="2"/>
    <s v="US"/>
    <s v="USD"/>
    <x v="3693"/>
    <x v="3715"/>
    <b v="0"/>
    <n v="0"/>
    <b v="0"/>
    <s v="theater/spaces"/>
    <n v="0"/>
    <n v="0"/>
    <x v="6"/>
    <x v="9"/>
    <x v="3715"/>
    <x v="369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694"/>
    <x v="3716"/>
    <b v="0"/>
    <n v="0"/>
    <b v="0"/>
    <s v="technology/web"/>
    <n v="0"/>
    <n v="0"/>
    <x v="0"/>
    <x v="26"/>
    <x v="3716"/>
    <x v="369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x v="3695"/>
    <x v="3717"/>
    <b v="0"/>
    <n v="0"/>
    <b v="0"/>
    <s v="film &amp; video/drama"/>
    <n v="0"/>
    <n v="0"/>
    <x v="5"/>
    <x v="10"/>
    <x v="3717"/>
    <x v="369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696"/>
    <x v="3718"/>
    <b v="0"/>
    <n v="0"/>
    <b v="0"/>
    <s v="technology/wearables"/>
    <n v="0"/>
    <n v="0"/>
    <x v="0"/>
    <x v="1"/>
    <x v="3718"/>
    <x v="369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97"/>
    <x v="3719"/>
    <b v="0"/>
    <n v="0"/>
    <b v="0"/>
    <s v="music/world music"/>
    <n v="0"/>
    <n v="0"/>
    <x v="7"/>
    <x v="37"/>
    <x v="3719"/>
    <x v="3697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698"/>
    <x v="3720"/>
    <b v="0"/>
    <n v="0"/>
    <b v="0"/>
    <s v="technology/space exploration"/>
    <n v="0"/>
    <n v="0"/>
    <x v="0"/>
    <x v="4"/>
    <x v="3720"/>
    <x v="369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699"/>
    <x v="3721"/>
    <b v="0"/>
    <n v="0"/>
    <b v="0"/>
    <s v="technology/web"/>
    <n v="0"/>
    <n v="0"/>
    <x v="0"/>
    <x v="26"/>
    <x v="3721"/>
    <x v="3699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700"/>
    <x v="3722"/>
    <b v="0"/>
    <n v="0"/>
    <b v="0"/>
    <s v="theater/musical"/>
    <n v="0"/>
    <n v="0"/>
    <x v="6"/>
    <x v="19"/>
    <x v="3722"/>
    <x v="370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01"/>
    <x v="3723"/>
    <b v="0"/>
    <n v="0"/>
    <b v="0"/>
    <s v="film &amp; video/drama"/>
    <n v="0"/>
    <n v="0"/>
    <x v="5"/>
    <x v="10"/>
    <x v="3723"/>
    <x v="370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702"/>
    <x v="3724"/>
    <b v="0"/>
    <n v="0"/>
    <b v="0"/>
    <s v="music/faith"/>
    <n v="0"/>
    <n v="0"/>
    <x v="7"/>
    <x v="14"/>
    <x v="3724"/>
    <x v="3702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703"/>
    <x v="3725"/>
    <b v="0"/>
    <n v="0"/>
    <b v="0"/>
    <s v="games/mobile games"/>
    <n v="0"/>
    <n v="0"/>
    <x v="3"/>
    <x v="28"/>
    <x v="3725"/>
    <x v="3703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704"/>
    <x v="3726"/>
    <b v="0"/>
    <n v="0"/>
    <b v="0"/>
    <s v="film &amp; video/science fiction"/>
    <n v="0"/>
    <n v="0"/>
    <x v="5"/>
    <x v="21"/>
    <x v="3726"/>
    <x v="370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705"/>
    <x v="3727"/>
    <b v="0"/>
    <n v="0"/>
    <b v="0"/>
    <s v="publishing/translations"/>
    <n v="0"/>
    <n v="0"/>
    <x v="1"/>
    <x v="31"/>
    <x v="3727"/>
    <x v="370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706"/>
    <x v="3728"/>
    <b v="0"/>
    <n v="0"/>
    <b v="0"/>
    <s v="photography/people"/>
    <n v="0"/>
    <n v="0"/>
    <x v="2"/>
    <x v="36"/>
    <x v="3728"/>
    <x v="3706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707"/>
    <x v="3729"/>
    <b v="0"/>
    <n v="0"/>
    <b v="0"/>
    <s v="food/restaurants"/>
    <n v="0"/>
    <n v="0"/>
    <x v="4"/>
    <x v="40"/>
    <x v="3729"/>
    <x v="370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08"/>
    <x v="3730"/>
    <b v="0"/>
    <n v="0"/>
    <b v="0"/>
    <s v="technology/web"/>
    <n v="0"/>
    <n v="0"/>
    <x v="0"/>
    <x v="26"/>
    <x v="3730"/>
    <x v="3708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09"/>
    <x v="3731"/>
    <b v="0"/>
    <n v="0"/>
    <b v="0"/>
    <s v="film &amp; video/drama"/>
    <n v="0"/>
    <n v="0"/>
    <x v="5"/>
    <x v="10"/>
    <x v="3731"/>
    <x v="3709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3710"/>
    <x v="3732"/>
    <b v="0"/>
    <n v="0"/>
    <b v="0"/>
    <s v="theater/plays"/>
    <n v="0"/>
    <n v="0"/>
    <x v="6"/>
    <x v="11"/>
    <x v="3732"/>
    <x v="3710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711"/>
    <x v="3733"/>
    <b v="0"/>
    <n v="0"/>
    <b v="0"/>
    <s v="theater/musical"/>
    <n v="0"/>
    <n v="0"/>
    <x v="6"/>
    <x v="19"/>
    <x v="3733"/>
    <x v="3711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712"/>
    <x v="3734"/>
    <b v="0"/>
    <n v="0"/>
    <b v="0"/>
    <s v="photography/people"/>
    <n v="0"/>
    <n v="0"/>
    <x v="2"/>
    <x v="36"/>
    <x v="3734"/>
    <x v="371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713"/>
    <x v="3735"/>
    <b v="0"/>
    <n v="0"/>
    <b v="0"/>
    <s v="publishing/translations"/>
    <n v="0"/>
    <n v="0"/>
    <x v="1"/>
    <x v="31"/>
    <x v="3735"/>
    <x v="3713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714"/>
    <x v="3736"/>
    <b v="0"/>
    <n v="0"/>
    <b v="0"/>
    <s v="music/faith"/>
    <n v="0"/>
    <n v="0"/>
    <x v="7"/>
    <x v="14"/>
    <x v="3736"/>
    <x v="371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15"/>
    <x v="3737"/>
    <b v="0"/>
    <n v="0"/>
    <b v="0"/>
    <s v="technology/web"/>
    <n v="0"/>
    <n v="0"/>
    <x v="0"/>
    <x v="26"/>
    <x v="3737"/>
    <x v="371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3716"/>
    <x v="3738"/>
    <b v="0"/>
    <n v="0"/>
    <b v="0"/>
    <s v="technology/web"/>
    <n v="0"/>
    <n v="0"/>
    <x v="0"/>
    <x v="26"/>
    <x v="3738"/>
    <x v="3716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17"/>
    <x v="3739"/>
    <b v="0"/>
    <n v="0"/>
    <b v="0"/>
    <s v="film &amp; video/animation"/>
    <n v="0"/>
    <n v="0"/>
    <x v="5"/>
    <x v="23"/>
    <x v="3739"/>
    <x v="3717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18"/>
    <x v="3740"/>
    <b v="0"/>
    <n v="0"/>
    <b v="0"/>
    <s v="technology/web"/>
    <n v="0"/>
    <n v="0"/>
    <x v="0"/>
    <x v="26"/>
    <x v="3740"/>
    <x v="371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19"/>
    <x v="3741"/>
    <b v="0"/>
    <n v="0"/>
    <b v="0"/>
    <s v="technology/web"/>
    <n v="0"/>
    <n v="0"/>
    <x v="0"/>
    <x v="26"/>
    <x v="3741"/>
    <x v="3719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20"/>
    <x v="3742"/>
    <b v="0"/>
    <n v="0"/>
    <b v="0"/>
    <s v="technology/wearables"/>
    <n v="0"/>
    <n v="0"/>
    <x v="0"/>
    <x v="1"/>
    <x v="3742"/>
    <x v="372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21"/>
    <x v="3743"/>
    <b v="0"/>
    <n v="0"/>
    <b v="0"/>
    <s v="music/jazz"/>
    <n v="0"/>
    <n v="0"/>
    <x v="7"/>
    <x v="33"/>
    <x v="3743"/>
    <x v="3721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722"/>
    <x v="3744"/>
    <b v="0"/>
    <n v="0"/>
    <b v="0"/>
    <s v="food/restaurants"/>
    <n v="0"/>
    <n v="0"/>
    <x v="4"/>
    <x v="40"/>
    <x v="3744"/>
    <x v="3722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723"/>
    <x v="3745"/>
    <b v="0"/>
    <n v="0"/>
    <b v="0"/>
    <s v="food/restaurants"/>
    <n v="0"/>
    <n v="0"/>
    <x v="4"/>
    <x v="40"/>
    <x v="3745"/>
    <x v="372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724"/>
    <x v="3746"/>
    <b v="0"/>
    <n v="0"/>
    <b v="0"/>
    <s v="food/food trucks"/>
    <n v="0"/>
    <n v="0"/>
    <x v="4"/>
    <x v="29"/>
    <x v="3746"/>
    <x v="3724"/>
    <x v="4"/>
  </r>
  <r>
    <n v="2780"/>
    <s v="Travel with baby"/>
    <s v="Turn the World with my kids, and then write a book with the advice for traveling with baby"/>
    <n v="100000"/>
    <n v="0"/>
    <x v="2"/>
    <s v="IT"/>
    <s v="EUR"/>
    <x v="3725"/>
    <x v="3747"/>
    <b v="0"/>
    <n v="0"/>
    <b v="0"/>
    <s v="publishing/children's books"/>
    <n v="0"/>
    <n v="0"/>
    <x v="1"/>
    <x v="39"/>
    <x v="3747"/>
    <x v="3725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726"/>
    <x v="3748"/>
    <b v="0"/>
    <n v="0"/>
    <b v="0"/>
    <s v="theater/spaces"/>
    <n v="0"/>
    <n v="0"/>
    <x v="6"/>
    <x v="9"/>
    <x v="3748"/>
    <x v="3726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727"/>
    <x v="3749"/>
    <b v="0"/>
    <n v="0"/>
    <b v="0"/>
    <s v="theater/musical"/>
    <n v="0"/>
    <n v="0"/>
    <x v="6"/>
    <x v="19"/>
    <x v="3749"/>
    <x v="372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728"/>
    <x v="3750"/>
    <b v="0"/>
    <n v="0"/>
    <b v="0"/>
    <s v="film &amp; video/drama"/>
    <n v="0"/>
    <n v="0"/>
    <x v="5"/>
    <x v="10"/>
    <x v="3750"/>
    <x v="3728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729"/>
    <x v="3751"/>
    <b v="0"/>
    <n v="0"/>
    <b v="0"/>
    <s v="food/food trucks"/>
    <n v="0"/>
    <n v="0"/>
    <x v="4"/>
    <x v="29"/>
    <x v="3751"/>
    <x v="3729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30"/>
    <x v="3752"/>
    <b v="0"/>
    <n v="0"/>
    <b v="0"/>
    <s v="technology/web"/>
    <n v="0"/>
    <n v="0"/>
    <x v="0"/>
    <x v="26"/>
    <x v="3752"/>
    <x v="3730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731"/>
    <x v="3753"/>
    <b v="0"/>
    <n v="0"/>
    <b v="0"/>
    <s v="theater/spaces"/>
    <n v="0"/>
    <n v="0"/>
    <x v="6"/>
    <x v="9"/>
    <x v="3753"/>
    <x v="373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32"/>
    <x v="3754"/>
    <b v="0"/>
    <n v="0"/>
    <b v="0"/>
    <s v="technology/web"/>
    <n v="0"/>
    <n v="0"/>
    <x v="0"/>
    <x v="26"/>
    <x v="3754"/>
    <x v="373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733"/>
    <x v="3755"/>
    <b v="0"/>
    <n v="0"/>
    <b v="0"/>
    <s v="theater/spaces"/>
    <n v="0"/>
    <n v="0"/>
    <x v="6"/>
    <x v="9"/>
    <x v="3755"/>
    <x v="3733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x v="3734"/>
    <x v="3756"/>
    <b v="0"/>
    <n v="0"/>
    <b v="0"/>
    <s v="theater/plays"/>
    <n v="0"/>
    <n v="0"/>
    <x v="6"/>
    <x v="11"/>
    <x v="3756"/>
    <x v="3734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735"/>
    <x v="3757"/>
    <b v="0"/>
    <n v="0"/>
    <b v="0"/>
    <s v="film &amp; video/science fiction"/>
    <n v="0"/>
    <n v="0"/>
    <x v="5"/>
    <x v="21"/>
    <x v="3757"/>
    <x v="3735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36"/>
    <x v="3758"/>
    <b v="0"/>
    <n v="0"/>
    <b v="0"/>
    <s v="technology/web"/>
    <n v="0"/>
    <n v="0"/>
    <x v="0"/>
    <x v="26"/>
    <x v="3758"/>
    <x v="3736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737"/>
    <x v="3759"/>
    <b v="0"/>
    <n v="0"/>
    <b v="0"/>
    <s v="film &amp; video/science fiction"/>
    <n v="0"/>
    <n v="0"/>
    <x v="5"/>
    <x v="21"/>
    <x v="3759"/>
    <x v="3737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38"/>
    <x v="3760"/>
    <b v="0"/>
    <n v="0"/>
    <b v="0"/>
    <s v="film &amp; video/drama"/>
    <n v="0"/>
    <n v="0"/>
    <x v="5"/>
    <x v="10"/>
    <x v="3760"/>
    <x v="3738"/>
    <x v="2"/>
  </r>
  <r>
    <n v="221"/>
    <s v="Archetypes"/>
    <s v="Film about Schizophrenia with Surreal Twists!"/>
    <n v="50000"/>
    <n v="0"/>
    <x v="2"/>
    <s v="US"/>
    <s v="USD"/>
    <x v="3739"/>
    <x v="3761"/>
    <b v="0"/>
    <n v="0"/>
    <b v="0"/>
    <s v="film &amp; video/drama"/>
    <n v="0"/>
    <n v="0"/>
    <x v="5"/>
    <x v="10"/>
    <x v="3761"/>
    <x v="373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0"/>
    <x v="3762"/>
    <b v="0"/>
    <n v="0"/>
    <b v="0"/>
    <s v="film &amp; video/animation"/>
    <n v="0"/>
    <n v="0"/>
    <x v="5"/>
    <x v="23"/>
    <x v="3762"/>
    <x v="374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41"/>
    <x v="3763"/>
    <b v="0"/>
    <n v="0"/>
    <b v="0"/>
    <s v="technology/web"/>
    <n v="0"/>
    <n v="0"/>
    <x v="0"/>
    <x v="26"/>
    <x v="3763"/>
    <x v="374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742"/>
    <x v="3764"/>
    <b v="0"/>
    <n v="0"/>
    <b v="0"/>
    <s v="music/world music"/>
    <n v="0"/>
    <n v="0"/>
    <x v="7"/>
    <x v="37"/>
    <x v="3764"/>
    <x v="37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743"/>
    <x v="3765"/>
    <b v="0"/>
    <n v="0"/>
    <b v="0"/>
    <s v="publishing/translations"/>
    <n v="0"/>
    <n v="0"/>
    <x v="1"/>
    <x v="31"/>
    <x v="3765"/>
    <x v="3743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44"/>
    <x v="3766"/>
    <b v="0"/>
    <n v="0"/>
    <b v="0"/>
    <s v="technology/web"/>
    <n v="0"/>
    <n v="0"/>
    <x v="0"/>
    <x v="26"/>
    <x v="3766"/>
    <x v="374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745"/>
    <x v="3767"/>
    <b v="0"/>
    <n v="0"/>
    <b v="0"/>
    <s v="technology/web"/>
    <n v="0"/>
    <n v="0"/>
    <x v="0"/>
    <x v="26"/>
    <x v="3767"/>
    <x v="3745"/>
    <x v="1"/>
  </r>
  <r>
    <n v="2894"/>
    <s v="How Could You Do This To Me (The Stage Play)"/>
    <s v="This Is A Story About A Woman A Man And A Woman"/>
    <n v="50000"/>
    <n v="0"/>
    <x v="2"/>
    <s v="US"/>
    <s v="USD"/>
    <x v="3746"/>
    <x v="3768"/>
    <b v="0"/>
    <n v="0"/>
    <b v="0"/>
    <s v="theater/plays"/>
    <n v="0"/>
    <n v="0"/>
    <x v="6"/>
    <x v="11"/>
    <x v="3768"/>
    <x v="3746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3747"/>
    <x v="3769"/>
    <b v="0"/>
    <n v="0"/>
    <b v="0"/>
    <s v="theater/spaces"/>
    <n v="0"/>
    <n v="0"/>
    <x v="6"/>
    <x v="9"/>
    <x v="3769"/>
    <x v="3747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748"/>
    <x v="3770"/>
    <b v="0"/>
    <n v="0"/>
    <b v="0"/>
    <s v="theater/spaces"/>
    <n v="0"/>
    <n v="0"/>
    <x v="6"/>
    <x v="9"/>
    <x v="3770"/>
    <x v="3748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49"/>
    <x v="3771"/>
    <b v="0"/>
    <n v="0"/>
    <b v="0"/>
    <s v="technology/web"/>
    <n v="0"/>
    <n v="0"/>
    <x v="0"/>
    <x v="26"/>
    <x v="3771"/>
    <x v="3749"/>
    <x v="4"/>
  </r>
  <r>
    <n v="2507"/>
    <s v="Help Cafe Talavera get a New Kitchen!"/>
    <s v="Unique dishes for a unique city!."/>
    <n v="42850"/>
    <n v="0"/>
    <x v="2"/>
    <s v="US"/>
    <s v="USD"/>
    <x v="3750"/>
    <x v="3772"/>
    <b v="0"/>
    <n v="0"/>
    <b v="0"/>
    <s v="food/restaurants"/>
    <n v="0"/>
    <n v="0"/>
    <x v="4"/>
    <x v="40"/>
    <x v="3772"/>
    <x v="375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751"/>
    <x v="3773"/>
    <b v="0"/>
    <n v="0"/>
    <b v="0"/>
    <s v="journalism/audio"/>
    <n v="0"/>
    <n v="0"/>
    <x v="8"/>
    <x v="30"/>
    <x v="3773"/>
    <x v="375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752"/>
    <x v="3774"/>
    <b v="0"/>
    <n v="0"/>
    <b v="0"/>
    <s v="games/mobile games"/>
    <n v="0"/>
    <n v="0"/>
    <x v="3"/>
    <x v="28"/>
    <x v="3774"/>
    <x v="375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753"/>
    <x v="3775"/>
    <b v="0"/>
    <n v="0"/>
    <b v="0"/>
    <s v="publishing/translations"/>
    <n v="0"/>
    <n v="0"/>
    <x v="1"/>
    <x v="31"/>
    <x v="3775"/>
    <x v="375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754"/>
    <x v="3776"/>
    <b v="0"/>
    <n v="0"/>
    <b v="0"/>
    <s v="food/food trucks"/>
    <n v="0"/>
    <n v="0"/>
    <x v="4"/>
    <x v="29"/>
    <x v="3776"/>
    <x v="3754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755"/>
    <x v="3777"/>
    <b v="0"/>
    <n v="0"/>
    <b v="0"/>
    <s v="publishing/translations"/>
    <n v="0"/>
    <n v="0"/>
    <x v="1"/>
    <x v="31"/>
    <x v="3777"/>
    <x v="3755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x v="3756"/>
    <x v="3778"/>
    <b v="0"/>
    <n v="0"/>
    <b v="0"/>
    <s v="food/restaurants"/>
    <n v="0"/>
    <n v="0"/>
    <x v="4"/>
    <x v="40"/>
    <x v="3778"/>
    <x v="375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757"/>
    <x v="3779"/>
    <b v="0"/>
    <n v="0"/>
    <b v="0"/>
    <s v="food/food trucks"/>
    <n v="0"/>
    <n v="0"/>
    <x v="4"/>
    <x v="29"/>
    <x v="3779"/>
    <x v="3757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58"/>
    <x v="3780"/>
    <b v="0"/>
    <n v="0"/>
    <b v="0"/>
    <s v="technology/web"/>
    <n v="0"/>
    <n v="0"/>
    <x v="0"/>
    <x v="26"/>
    <x v="3780"/>
    <x v="3758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59"/>
    <x v="3781"/>
    <b v="0"/>
    <n v="0"/>
    <b v="0"/>
    <s v="film &amp; video/animation"/>
    <n v="0"/>
    <n v="0"/>
    <x v="5"/>
    <x v="23"/>
    <x v="3781"/>
    <x v="3759"/>
    <x v="4"/>
  </r>
  <r>
    <n v="1569"/>
    <s v="to be removed (Canceled)"/>
    <s v="to be removed"/>
    <n v="30000"/>
    <n v="0"/>
    <x v="1"/>
    <s v="US"/>
    <s v="USD"/>
    <x v="3760"/>
    <x v="3782"/>
    <b v="0"/>
    <n v="0"/>
    <b v="0"/>
    <s v="publishing/art books"/>
    <n v="0"/>
    <n v="0"/>
    <x v="1"/>
    <x v="32"/>
    <x v="3782"/>
    <x v="376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3761"/>
    <x v="3783"/>
    <b v="0"/>
    <n v="0"/>
    <b v="0"/>
    <s v="technology/web"/>
    <n v="0"/>
    <n v="0"/>
    <x v="0"/>
    <x v="26"/>
    <x v="3783"/>
    <x v="3761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62"/>
    <x v="3784"/>
    <b v="0"/>
    <n v="0"/>
    <b v="0"/>
    <s v="technology/web"/>
    <n v="0"/>
    <n v="0"/>
    <x v="0"/>
    <x v="26"/>
    <x v="3784"/>
    <x v="376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763"/>
    <x v="3785"/>
    <b v="0"/>
    <n v="0"/>
    <b v="0"/>
    <s v="food/food trucks"/>
    <n v="0"/>
    <n v="0"/>
    <x v="4"/>
    <x v="29"/>
    <x v="3785"/>
    <x v="376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764"/>
    <x v="3786"/>
    <b v="0"/>
    <n v="0"/>
    <b v="0"/>
    <s v="food/food trucks"/>
    <n v="0"/>
    <n v="0"/>
    <x v="4"/>
    <x v="29"/>
    <x v="3786"/>
    <x v="376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3765"/>
    <x v="3787"/>
    <b v="0"/>
    <n v="0"/>
    <b v="0"/>
    <s v="theater/plays"/>
    <n v="0"/>
    <n v="0"/>
    <x v="6"/>
    <x v="11"/>
    <x v="3787"/>
    <x v="376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766"/>
    <x v="3788"/>
    <b v="0"/>
    <n v="0"/>
    <b v="0"/>
    <s v="theater/musical"/>
    <n v="0"/>
    <n v="0"/>
    <x v="6"/>
    <x v="19"/>
    <x v="3788"/>
    <x v="376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767"/>
    <x v="3789"/>
    <b v="0"/>
    <n v="0"/>
    <b v="0"/>
    <s v="theater/musical"/>
    <n v="0"/>
    <n v="0"/>
    <x v="6"/>
    <x v="19"/>
    <x v="3789"/>
    <x v="376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768"/>
    <x v="3790"/>
    <b v="0"/>
    <n v="0"/>
    <b v="0"/>
    <s v="theater/plays"/>
    <n v="0"/>
    <n v="0"/>
    <x v="6"/>
    <x v="11"/>
    <x v="3790"/>
    <x v="3768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69"/>
    <x v="3791"/>
    <b v="0"/>
    <n v="0"/>
    <b v="0"/>
    <s v="film &amp; video/drama"/>
    <n v="0"/>
    <n v="0"/>
    <x v="5"/>
    <x v="10"/>
    <x v="3791"/>
    <x v="3769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0"/>
    <x v="3792"/>
    <b v="0"/>
    <n v="0"/>
    <b v="0"/>
    <s v="technology/web"/>
    <n v="0"/>
    <n v="0"/>
    <x v="0"/>
    <x v="26"/>
    <x v="3792"/>
    <x v="377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71"/>
    <x v="3793"/>
    <b v="0"/>
    <n v="0"/>
    <b v="0"/>
    <s v="film &amp; video/drama"/>
    <n v="0"/>
    <n v="0"/>
    <x v="5"/>
    <x v="10"/>
    <x v="3793"/>
    <x v="377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72"/>
    <x v="3794"/>
    <b v="0"/>
    <n v="0"/>
    <b v="0"/>
    <s v="film &amp; video/drama"/>
    <n v="0"/>
    <n v="0"/>
    <x v="5"/>
    <x v="10"/>
    <x v="3794"/>
    <x v="3772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73"/>
    <x v="3795"/>
    <b v="0"/>
    <n v="0"/>
    <b v="0"/>
    <s v="technology/web"/>
    <n v="0"/>
    <n v="0"/>
    <x v="0"/>
    <x v="26"/>
    <x v="3795"/>
    <x v="3773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4"/>
    <x v="3796"/>
    <b v="0"/>
    <n v="0"/>
    <b v="0"/>
    <s v="technology/web"/>
    <n v="0"/>
    <n v="0"/>
    <x v="0"/>
    <x v="26"/>
    <x v="3796"/>
    <x v="3774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x v="3775"/>
    <x v="3797"/>
    <b v="0"/>
    <n v="0"/>
    <b v="0"/>
    <s v="games/video games"/>
    <n v="0"/>
    <n v="0"/>
    <x v="3"/>
    <x v="18"/>
    <x v="3797"/>
    <x v="3775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776"/>
    <x v="3798"/>
    <b v="0"/>
    <n v="0"/>
    <b v="0"/>
    <s v="food/food trucks"/>
    <n v="0"/>
    <n v="0"/>
    <x v="4"/>
    <x v="29"/>
    <x v="3798"/>
    <x v="377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777"/>
    <x v="3799"/>
    <b v="0"/>
    <n v="0"/>
    <b v="0"/>
    <s v="food/food trucks"/>
    <n v="0"/>
    <n v="0"/>
    <x v="4"/>
    <x v="29"/>
    <x v="3799"/>
    <x v="3777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778"/>
    <x v="3800"/>
    <b v="0"/>
    <n v="0"/>
    <b v="0"/>
    <s v="music/world music"/>
    <n v="0"/>
    <n v="0"/>
    <x v="7"/>
    <x v="37"/>
    <x v="3800"/>
    <x v="3778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779"/>
    <x v="3801"/>
    <b v="0"/>
    <n v="0"/>
    <b v="0"/>
    <s v="publishing/translations"/>
    <n v="0"/>
    <n v="0"/>
    <x v="1"/>
    <x v="31"/>
    <x v="3801"/>
    <x v="3779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80"/>
    <x v="3802"/>
    <b v="0"/>
    <n v="0"/>
    <b v="0"/>
    <s v="technology/web"/>
    <n v="0"/>
    <n v="0"/>
    <x v="0"/>
    <x v="26"/>
    <x v="3802"/>
    <x v="378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781"/>
    <x v="3803"/>
    <b v="0"/>
    <n v="0"/>
    <b v="0"/>
    <s v="theater/spaces"/>
    <n v="0"/>
    <n v="0"/>
    <x v="6"/>
    <x v="9"/>
    <x v="3803"/>
    <x v="3781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782"/>
    <x v="3804"/>
    <b v="0"/>
    <n v="0"/>
    <b v="0"/>
    <s v="theater/plays"/>
    <n v="0"/>
    <n v="0"/>
    <x v="6"/>
    <x v="11"/>
    <x v="3804"/>
    <x v="3782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783"/>
    <x v="3805"/>
    <b v="0"/>
    <n v="0"/>
    <b v="0"/>
    <s v="theater/musical"/>
    <n v="0"/>
    <n v="0"/>
    <x v="6"/>
    <x v="19"/>
    <x v="3805"/>
    <x v="3783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784"/>
    <x v="3806"/>
    <b v="0"/>
    <n v="0"/>
    <b v="0"/>
    <s v="theater/plays"/>
    <n v="0"/>
    <n v="0"/>
    <x v="6"/>
    <x v="11"/>
    <x v="3806"/>
    <x v="378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785"/>
    <x v="3807"/>
    <b v="0"/>
    <n v="0"/>
    <b v="0"/>
    <s v="food/restaurants"/>
    <n v="0"/>
    <n v="0"/>
    <x v="4"/>
    <x v="40"/>
    <x v="3807"/>
    <x v="378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786"/>
    <x v="3808"/>
    <b v="0"/>
    <n v="0"/>
    <b v="0"/>
    <s v="film &amp; video/science fiction"/>
    <n v="0"/>
    <n v="0"/>
    <x v="5"/>
    <x v="21"/>
    <x v="3808"/>
    <x v="3786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87"/>
    <x v="3809"/>
    <b v="0"/>
    <n v="0"/>
    <b v="0"/>
    <s v="film &amp; video/animation"/>
    <n v="0"/>
    <n v="0"/>
    <x v="5"/>
    <x v="23"/>
    <x v="3809"/>
    <x v="3787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88"/>
    <x v="3810"/>
    <b v="0"/>
    <n v="0"/>
    <b v="0"/>
    <s v="film &amp; video/animation"/>
    <n v="0"/>
    <n v="0"/>
    <x v="5"/>
    <x v="23"/>
    <x v="3810"/>
    <x v="378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89"/>
    <x v="3811"/>
    <b v="0"/>
    <n v="0"/>
    <b v="0"/>
    <s v="technology/web"/>
    <n v="0"/>
    <n v="0"/>
    <x v="0"/>
    <x v="26"/>
    <x v="3811"/>
    <x v="3789"/>
    <x v="4"/>
  </r>
  <r>
    <n v="927"/>
    <s v="JETRO DA SILVA FUNK PROJECT"/>
    <s v="Studio CD/DVD Solo project of Pianist &amp; Keyboardist Jetro da Silva"/>
    <n v="20000"/>
    <n v="0"/>
    <x v="2"/>
    <s v="US"/>
    <s v="USD"/>
    <x v="3790"/>
    <x v="3812"/>
    <b v="0"/>
    <n v="0"/>
    <b v="0"/>
    <s v="music/jazz"/>
    <n v="0"/>
    <n v="0"/>
    <x v="7"/>
    <x v="33"/>
    <x v="3812"/>
    <x v="379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791"/>
    <x v="3813"/>
    <b v="0"/>
    <n v="0"/>
    <b v="0"/>
    <s v="photography/nature"/>
    <n v="0"/>
    <n v="0"/>
    <x v="2"/>
    <x v="38"/>
    <x v="3813"/>
    <x v="3791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792"/>
    <x v="3814"/>
    <b v="0"/>
    <n v="0"/>
    <b v="0"/>
    <s v="food/food trucks"/>
    <n v="0"/>
    <n v="0"/>
    <x v="4"/>
    <x v="29"/>
    <x v="3814"/>
    <x v="379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793"/>
    <x v="3815"/>
    <b v="0"/>
    <n v="0"/>
    <b v="0"/>
    <s v="food/restaurants"/>
    <n v="0"/>
    <n v="0"/>
    <x v="4"/>
    <x v="40"/>
    <x v="3815"/>
    <x v="3793"/>
    <x v="2"/>
  </r>
  <r>
    <n v="2563"/>
    <s v="Phoenix Pearl Boba Tea Truck (Canceled)"/>
    <s v="Michigan based bubble tea and specialty ice cream food truck"/>
    <n v="20000"/>
    <n v="0"/>
    <x v="1"/>
    <s v="US"/>
    <s v="USD"/>
    <x v="3794"/>
    <x v="3816"/>
    <b v="0"/>
    <n v="0"/>
    <b v="0"/>
    <s v="food/food trucks"/>
    <n v="0"/>
    <n v="0"/>
    <x v="4"/>
    <x v="29"/>
    <x v="3816"/>
    <x v="3794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95"/>
    <x v="3817"/>
    <b v="0"/>
    <n v="0"/>
    <b v="0"/>
    <s v="theater/plays"/>
    <n v="0"/>
    <n v="0"/>
    <x v="6"/>
    <x v="11"/>
    <x v="3817"/>
    <x v="3795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796"/>
    <x v="3818"/>
    <b v="0"/>
    <n v="0"/>
    <b v="0"/>
    <s v="theater/plays"/>
    <n v="0"/>
    <n v="0"/>
    <x v="6"/>
    <x v="11"/>
    <x v="3818"/>
    <x v="3796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3797"/>
    <x v="3819"/>
    <b v="0"/>
    <n v="0"/>
    <b v="0"/>
    <s v="theater/plays"/>
    <n v="0"/>
    <n v="0"/>
    <x v="6"/>
    <x v="11"/>
    <x v="3819"/>
    <x v="3797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3798"/>
    <x v="3820"/>
    <b v="0"/>
    <n v="0"/>
    <b v="0"/>
    <s v="theater/plays"/>
    <n v="0"/>
    <n v="0"/>
    <x v="6"/>
    <x v="11"/>
    <x v="3820"/>
    <x v="3798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799"/>
    <x v="3821"/>
    <b v="0"/>
    <n v="0"/>
    <b v="0"/>
    <s v="publishing/children's books"/>
    <n v="0"/>
    <n v="0"/>
    <x v="1"/>
    <x v="39"/>
    <x v="3821"/>
    <x v="3799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00"/>
    <x v="3822"/>
    <b v="0"/>
    <n v="0"/>
    <b v="0"/>
    <s v="food/food trucks"/>
    <n v="0"/>
    <n v="0"/>
    <x v="4"/>
    <x v="29"/>
    <x v="3822"/>
    <x v="380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801"/>
    <x v="3823"/>
    <b v="0"/>
    <n v="0"/>
    <b v="0"/>
    <s v="theater/plays"/>
    <n v="0"/>
    <n v="0"/>
    <x v="6"/>
    <x v="11"/>
    <x v="3823"/>
    <x v="380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802"/>
    <x v="3824"/>
    <b v="0"/>
    <n v="0"/>
    <b v="0"/>
    <s v="publishing/fiction"/>
    <n v="0"/>
    <n v="0"/>
    <x v="1"/>
    <x v="35"/>
    <x v="3824"/>
    <x v="3802"/>
    <x v="0"/>
  </r>
  <r>
    <n v="165"/>
    <s v="NET"/>
    <s v="A teacher. A boy. The beach and a heatwave that drove them all insane."/>
    <n v="17000"/>
    <n v="0"/>
    <x v="2"/>
    <s v="GB"/>
    <s v="GBP"/>
    <x v="3803"/>
    <x v="3825"/>
    <b v="0"/>
    <n v="0"/>
    <b v="0"/>
    <s v="film &amp; video/drama"/>
    <n v="0"/>
    <n v="0"/>
    <x v="5"/>
    <x v="10"/>
    <x v="3825"/>
    <x v="3803"/>
    <x v="4"/>
  </r>
  <r>
    <n v="906"/>
    <s v="24th Music Presents Channeling Motown (Live)"/>
    <s v="The DMV's most respected saxophonist pay tribute to Motown."/>
    <n v="15000"/>
    <n v="0"/>
    <x v="2"/>
    <s v="US"/>
    <s v="USD"/>
    <x v="3804"/>
    <x v="3826"/>
    <b v="0"/>
    <n v="0"/>
    <b v="0"/>
    <s v="music/jazz"/>
    <n v="0"/>
    <n v="0"/>
    <x v="7"/>
    <x v="33"/>
    <x v="3826"/>
    <x v="3804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05"/>
    <x v="3827"/>
    <b v="0"/>
    <n v="0"/>
    <b v="0"/>
    <s v="photography/places"/>
    <n v="0"/>
    <n v="0"/>
    <x v="2"/>
    <x v="34"/>
    <x v="3827"/>
    <x v="3805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x v="3806"/>
    <x v="3828"/>
    <b v="0"/>
    <n v="0"/>
    <b v="0"/>
    <s v="photography/photobooks"/>
    <n v="0"/>
    <n v="0"/>
    <x v="2"/>
    <x v="3"/>
    <x v="3828"/>
    <x v="3806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807"/>
    <x v="3829"/>
    <b v="0"/>
    <n v="0"/>
    <b v="0"/>
    <s v="games/video games"/>
    <n v="0"/>
    <n v="0"/>
    <x v="3"/>
    <x v="18"/>
    <x v="3829"/>
    <x v="380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808"/>
    <x v="3830"/>
    <b v="0"/>
    <n v="0"/>
    <b v="0"/>
    <s v="food/food trucks"/>
    <n v="0"/>
    <n v="0"/>
    <x v="4"/>
    <x v="29"/>
    <x v="3830"/>
    <x v="3808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809"/>
    <x v="3831"/>
    <b v="0"/>
    <n v="0"/>
    <b v="0"/>
    <s v="food/food trucks"/>
    <n v="0"/>
    <n v="0"/>
    <x v="4"/>
    <x v="29"/>
    <x v="3831"/>
    <x v="380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10"/>
    <x v="3832"/>
    <b v="0"/>
    <n v="0"/>
    <b v="0"/>
    <s v="food/food trucks"/>
    <n v="0"/>
    <n v="0"/>
    <x v="4"/>
    <x v="29"/>
    <x v="3832"/>
    <x v="381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x v="3811"/>
    <x v="3833"/>
    <b v="0"/>
    <n v="0"/>
    <b v="0"/>
    <s v="food/food trucks"/>
    <n v="0"/>
    <n v="0"/>
    <x v="4"/>
    <x v="29"/>
    <x v="3833"/>
    <x v="381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812"/>
    <x v="3834"/>
    <b v="0"/>
    <n v="0"/>
    <b v="0"/>
    <s v="theater/spaces"/>
    <n v="0"/>
    <n v="0"/>
    <x v="6"/>
    <x v="9"/>
    <x v="3834"/>
    <x v="381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813"/>
    <x v="3835"/>
    <b v="0"/>
    <n v="0"/>
    <b v="0"/>
    <s v="theater/musical"/>
    <n v="0"/>
    <n v="0"/>
    <x v="6"/>
    <x v="19"/>
    <x v="3835"/>
    <x v="381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14"/>
    <x v="3836"/>
    <b v="0"/>
    <n v="0"/>
    <b v="0"/>
    <s v="theater/musical"/>
    <n v="0"/>
    <n v="0"/>
    <x v="6"/>
    <x v="19"/>
    <x v="3836"/>
    <x v="3814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15"/>
    <x v="3837"/>
    <b v="0"/>
    <n v="0"/>
    <b v="0"/>
    <s v="theater/musical"/>
    <n v="0"/>
    <n v="0"/>
    <x v="6"/>
    <x v="19"/>
    <x v="3837"/>
    <x v="3815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16"/>
    <x v="3838"/>
    <b v="0"/>
    <n v="0"/>
    <b v="0"/>
    <s v="theater/musical"/>
    <n v="0"/>
    <n v="0"/>
    <x v="6"/>
    <x v="19"/>
    <x v="3838"/>
    <x v="3816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817"/>
    <x v="3839"/>
    <b v="0"/>
    <n v="0"/>
    <b v="0"/>
    <s v="film &amp; video/animation"/>
    <n v="0"/>
    <n v="0"/>
    <x v="5"/>
    <x v="23"/>
    <x v="3839"/>
    <x v="3817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18"/>
    <x v="3840"/>
    <b v="0"/>
    <n v="0"/>
    <b v="0"/>
    <s v="publishing/translations"/>
    <n v="0"/>
    <n v="0"/>
    <x v="1"/>
    <x v="31"/>
    <x v="3840"/>
    <x v="3818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819"/>
    <x v="3841"/>
    <b v="0"/>
    <n v="0"/>
    <b v="0"/>
    <s v="technology/web"/>
    <n v="0"/>
    <n v="0"/>
    <x v="0"/>
    <x v="26"/>
    <x v="3841"/>
    <x v="381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20"/>
    <x v="3842"/>
    <b v="0"/>
    <n v="0"/>
    <b v="0"/>
    <s v="publishing/translations"/>
    <n v="0"/>
    <n v="0"/>
    <x v="1"/>
    <x v="31"/>
    <x v="3842"/>
    <x v="3820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21"/>
    <x v="3843"/>
    <b v="0"/>
    <n v="0"/>
    <b v="0"/>
    <s v="publishing/translations"/>
    <n v="0"/>
    <n v="0"/>
    <x v="1"/>
    <x v="31"/>
    <x v="3843"/>
    <x v="382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22"/>
    <x v="3844"/>
    <b v="0"/>
    <n v="0"/>
    <b v="0"/>
    <s v="technology/web"/>
    <n v="0"/>
    <n v="0"/>
    <x v="0"/>
    <x v="26"/>
    <x v="3844"/>
    <x v="3822"/>
    <x v="2"/>
  </r>
  <r>
    <n v="206"/>
    <s v="Blood Bond Movie Development"/>
    <s v="A love story featuring adoption,struggle,dysfunction,grace, healing, and restoration."/>
    <n v="12700"/>
    <n v="0"/>
    <x v="2"/>
    <s v="US"/>
    <s v="USD"/>
    <x v="3823"/>
    <x v="3845"/>
    <b v="0"/>
    <n v="0"/>
    <b v="0"/>
    <s v="film &amp; video/drama"/>
    <n v="0"/>
    <n v="0"/>
    <x v="5"/>
    <x v="10"/>
    <x v="3845"/>
    <x v="38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824"/>
    <x v="3846"/>
    <b v="0"/>
    <n v="0"/>
    <b v="0"/>
    <s v="film &amp; video/animation"/>
    <n v="0"/>
    <n v="0"/>
    <x v="5"/>
    <x v="23"/>
    <x v="3846"/>
    <x v="3824"/>
    <x v="1"/>
  </r>
  <r>
    <n v="1049"/>
    <s v="J1 (Canceled)"/>
    <s v="------"/>
    <n v="12000"/>
    <n v="0"/>
    <x v="1"/>
    <s v="US"/>
    <s v="USD"/>
    <x v="3825"/>
    <x v="3847"/>
    <b v="0"/>
    <n v="0"/>
    <b v="0"/>
    <s v="journalism/audio"/>
    <n v="0"/>
    <n v="0"/>
    <x v="8"/>
    <x v="30"/>
    <x v="3847"/>
    <x v="382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826"/>
    <x v="3848"/>
    <b v="0"/>
    <n v="0"/>
    <b v="0"/>
    <s v="theater/musical"/>
    <n v="0"/>
    <n v="0"/>
    <x v="6"/>
    <x v="19"/>
    <x v="3848"/>
    <x v="3826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27"/>
    <x v="3849"/>
    <b v="0"/>
    <n v="0"/>
    <b v="0"/>
    <s v="technology/wearables"/>
    <n v="0"/>
    <n v="0"/>
    <x v="0"/>
    <x v="1"/>
    <x v="3849"/>
    <x v="3827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828"/>
    <x v="3850"/>
    <b v="0"/>
    <n v="0"/>
    <b v="0"/>
    <s v="film &amp; video/drama"/>
    <n v="0"/>
    <n v="0"/>
    <x v="5"/>
    <x v="10"/>
    <x v="3850"/>
    <x v="3828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829"/>
    <x v="3851"/>
    <b v="0"/>
    <n v="0"/>
    <b v="0"/>
    <s v="film &amp; video/drama"/>
    <n v="0"/>
    <n v="0"/>
    <x v="5"/>
    <x v="10"/>
    <x v="3851"/>
    <x v="382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830"/>
    <x v="3852"/>
    <b v="0"/>
    <n v="0"/>
    <b v="0"/>
    <s v="film &amp; video/animation"/>
    <n v="0"/>
    <n v="0"/>
    <x v="5"/>
    <x v="23"/>
    <x v="3852"/>
    <x v="3830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831"/>
    <x v="3853"/>
    <b v="0"/>
    <n v="0"/>
    <b v="0"/>
    <s v="film &amp; video/animation"/>
    <n v="0"/>
    <n v="0"/>
    <x v="5"/>
    <x v="23"/>
    <x v="3853"/>
    <x v="3831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832"/>
    <x v="3854"/>
    <b v="0"/>
    <n v="0"/>
    <b v="0"/>
    <s v="film &amp; video/animation"/>
    <n v="0"/>
    <n v="0"/>
    <x v="5"/>
    <x v="23"/>
    <x v="3854"/>
    <x v="383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833"/>
    <x v="3855"/>
    <b v="0"/>
    <n v="0"/>
    <b v="0"/>
    <s v="technology/web"/>
    <n v="0"/>
    <n v="0"/>
    <x v="0"/>
    <x v="26"/>
    <x v="3855"/>
    <x v="3833"/>
    <x v="2"/>
  </r>
  <r>
    <n v="612"/>
    <s v="Web Streaming 2.0 (Canceled)"/>
    <s v="A Fast and Reliable new Web platform to stream videos from Internet"/>
    <n v="10000"/>
    <n v="0"/>
    <x v="1"/>
    <s v="IT"/>
    <s v="EUR"/>
    <x v="3834"/>
    <x v="3856"/>
    <b v="0"/>
    <n v="0"/>
    <b v="0"/>
    <s v="technology/web"/>
    <n v="0"/>
    <n v="0"/>
    <x v="0"/>
    <x v="26"/>
    <x v="3856"/>
    <x v="3834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835"/>
    <x v="3857"/>
    <b v="0"/>
    <n v="0"/>
    <b v="0"/>
    <s v="technology/web"/>
    <n v="0"/>
    <n v="0"/>
    <x v="0"/>
    <x v="26"/>
    <x v="3857"/>
    <x v="383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36"/>
    <x v="3858"/>
    <b v="0"/>
    <n v="0"/>
    <b v="0"/>
    <s v="journalism/audio"/>
    <n v="0"/>
    <n v="0"/>
    <x v="8"/>
    <x v="30"/>
    <x v="3858"/>
    <x v="3836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37"/>
    <x v="3859"/>
    <b v="0"/>
    <n v="0"/>
    <b v="0"/>
    <s v="journalism/audio"/>
    <n v="0"/>
    <n v="0"/>
    <x v="8"/>
    <x v="30"/>
    <x v="3859"/>
    <x v="383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38"/>
    <x v="3860"/>
    <b v="0"/>
    <n v="0"/>
    <b v="0"/>
    <s v="games/video games"/>
    <n v="0"/>
    <n v="0"/>
    <x v="3"/>
    <x v="18"/>
    <x v="3860"/>
    <x v="383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9"/>
    <x v="3861"/>
    <b v="0"/>
    <n v="0"/>
    <b v="0"/>
    <s v="food/food trucks"/>
    <n v="0"/>
    <n v="0"/>
    <x v="4"/>
    <x v="29"/>
    <x v="3861"/>
    <x v="3839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x v="3840"/>
    <x v="3862"/>
    <b v="0"/>
    <n v="0"/>
    <b v="0"/>
    <s v="publishing/translations"/>
    <n v="0"/>
    <n v="0"/>
    <x v="1"/>
    <x v="31"/>
    <x v="3862"/>
    <x v="384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41"/>
    <x v="3863"/>
    <b v="0"/>
    <n v="0"/>
    <b v="0"/>
    <s v="publishing/fiction"/>
    <n v="0"/>
    <n v="0"/>
    <x v="1"/>
    <x v="35"/>
    <x v="3863"/>
    <x v="384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42"/>
    <x v="3864"/>
    <b v="0"/>
    <n v="0"/>
    <b v="0"/>
    <s v="music/faith"/>
    <n v="0"/>
    <n v="0"/>
    <x v="7"/>
    <x v="14"/>
    <x v="3864"/>
    <x v="384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843"/>
    <x v="3865"/>
    <b v="0"/>
    <n v="0"/>
    <b v="0"/>
    <s v="music/faith"/>
    <n v="0"/>
    <n v="0"/>
    <x v="7"/>
    <x v="14"/>
    <x v="3865"/>
    <x v="3843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844"/>
    <x v="3866"/>
    <b v="0"/>
    <n v="0"/>
    <b v="0"/>
    <s v="games/mobile games"/>
    <n v="0"/>
    <n v="0"/>
    <x v="3"/>
    <x v="28"/>
    <x v="3866"/>
    <x v="3844"/>
    <x v="1"/>
  </r>
  <r>
    <n v="2356"/>
    <s v="HardstyleUnited.com (Canceled)"/>
    <s v="HardstyleUnited.com The Global Hardstyle community. Your Hardstyle community."/>
    <n v="10000"/>
    <n v="0"/>
    <x v="1"/>
    <s v="NL"/>
    <s v="EUR"/>
    <x v="3845"/>
    <x v="3867"/>
    <b v="0"/>
    <n v="0"/>
    <b v="0"/>
    <s v="technology/web"/>
    <n v="0"/>
    <n v="0"/>
    <x v="0"/>
    <x v="26"/>
    <x v="3867"/>
    <x v="3845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846"/>
    <x v="3868"/>
    <b v="0"/>
    <n v="0"/>
    <b v="0"/>
    <s v="technology/web"/>
    <n v="0"/>
    <n v="0"/>
    <x v="0"/>
    <x v="26"/>
    <x v="3868"/>
    <x v="3846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847"/>
    <x v="3869"/>
    <b v="0"/>
    <n v="0"/>
    <b v="0"/>
    <s v="food/food trucks"/>
    <n v="0"/>
    <n v="0"/>
    <x v="4"/>
    <x v="29"/>
    <x v="3869"/>
    <x v="3847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848"/>
    <x v="3870"/>
    <b v="0"/>
    <n v="0"/>
    <b v="0"/>
    <s v="food/food trucks"/>
    <n v="0"/>
    <n v="0"/>
    <x v="4"/>
    <x v="29"/>
    <x v="3870"/>
    <x v="3848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849"/>
    <x v="3871"/>
    <b v="0"/>
    <n v="0"/>
    <b v="0"/>
    <s v="food/restaurants"/>
    <n v="0"/>
    <n v="0"/>
    <x v="4"/>
    <x v="40"/>
    <x v="3871"/>
    <x v="384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x v="3872"/>
    <b v="0"/>
    <n v="0"/>
    <b v="0"/>
    <s v="food/food trucks"/>
    <n v="0"/>
    <n v="0"/>
    <x v="4"/>
    <x v="29"/>
    <x v="3872"/>
    <x v="3850"/>
    <x v="1"/>
  </r>
  <r>
    <n v="2576"/>
    <s v="2 Go Fast Food (Canceled)"/>
    <s v="A New Twist with an American and Philippine fast food Mobile Trailer."/>
    <n v="10000"/>
    <n v="0"/>
    <x v="1"/>
    <s v="US"/>
    <s v="USD"/>
    <x v="3851"/>
    <x v="3873"/>
    <b v="0"/>
    <n v="0"/>
    <b v="0"/>
    <s v="food/food trucks"/>
    <n v="0"/>
    <n v="0"/>
    <x v="4"/>
    <x v="29"/>
    <x v="3873"/>
    <x v="385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852"/>
    <x v="3874"/>
    <b v="0"/>
    <n v="0"/>
    <b v="0"/>
    <s v="food/food trucks"/>
    <n v="0"/>
    <n v="0"/>
    <x v="4"/>
    <x v="29"/>
    <x v="3874"/>
    <x v="385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853"/>
    <x v="3875"/>
    <b v="0"/>
    <n v="0"/>
    <b v="0"/>
    <s v="food/food trucks"/>
    <n v="0"/>
    <n v="0"/>
    <x v="4"/>
    <x v="29"/>
    <x v="3875"/>
    <x v="385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854"/>
    <x v="3876"/>
    <b v="0"/>
    <n v="0"/>
    <b v="0"/>
    <s v="publishing/children's books"/>
    <n v="0"/>
    <n v="0"/>
    <x v="1"/>
    <x v="39"/>
    <x v="3876"/>
    <x v="3854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3855"/>
    <x v="3877"/>
    <b v="0"/>
    <n v="0"/>
    <b v="0"/>
    <s v="theater/plays"/>
    <n v="0"/>
    <n v="0"/>
    <x v="6"/>
    <x v="11"/>
    <x v="3877"/>
    <x v="3855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856"/>
    <x v="3878"/>
    <b v="0"/>
    <n v="0"/>
    <b v="0"/>
    <s v="theater/spaces"/>
    <n v="0"/>
    <n v="0"/>
    <x v="6"/>
    <x v="9"/>
    <x v="3878"/>
    <x v="3856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57"/>
    <x v="3879"/>
    <b v="0"/>
    <n v="0"/>
    <b v="0"/>
    <s v="theater/musical"/>
    <n v="0"/>
    <n v="0"/>
    <x v="6"/>
    <x v="19"/>
    <x v="3879"/>
    <x v="3857"/>
    <x v="4"/>
  </r>
  <r>
    <n v="3886"/>
    <s v="a (Canceled)"/>
    <n v="1"/>
    <n v="10000"/>
    <n v="0"/>
    <x v="1"/>
    <s v="AU"/>
    <s v="AUD"/>
    <x v="3858"/>
    <x v="3880"/>
    <b v="0"/>
    <n v="0"/>
    <b v="0"/>
    <s v="theater/musical"/>
    <n v="0"/>
    <n v="0"/>
    <x v="6"/>
    <x v="19"/>
    <x v="3880"/>
    <x v="38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859"/>
    <x v="3881"/>
    <b v="0"/>
    <n v="0"/>
    <b v="0"/>
    <s v="theater/plays"/>
    <n v="0"/>
    <n v="0"/>
    <x v="6"/>
    <x v="11"/>
    <x v="3881"/>
    <x v="385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860"/>
    <x v="3882"/>
    <b v="0"/>
    <n v="0"/>
    <b v="0"/>
    <s v="theater/plays"/>
    <n v="0"/>
    <n v="0"/>
    <x v="6"/>
    <x v="11"/>
    <x v="3882"/>
    <x v="386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3861"/>
    <x v="3883"/>
    <b v="0"/>
    <n v="0"/>
    <b v="0"/>
    <s v="theater/plays"/>
    <n v="0"/>
    <n v="0"/>
    <x v="6"/>
    <x v="11"/>
    <x v="3883"/>
    <x v="3861"/>
    <x v="4"/>
  </r>
  <r>
    <n v="4087"/>
    <s v="Stage Production &quot;The Nail Shop&quot;"/>
    <s v="Comedy Stage Play"/>
    <n v="9600"/>
    <n v="0"/>
    <x v="2"/>
    <s v="US"/>
    <s v="USD"/>
    <x v="3862"/>
    <x v="3884"/>
    <b v="0"/>
    <n v="0"/>
    <b v="0"/>
    <s v="theater/plays"/>
    <n v="0"/>
    <n v="0"/>
    <x v="6"/>
    <x v="11"/>
    <x v="3884"/>
    <x v="386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3863"/>
    <x v="3885"/>
    <b v="0"/>
    <n v="0"/>
    <b v="0"/>
    <s v="theater/plays"/>
    <n v="0"/>
    <n v="0"/>
    <x v="6"/>
    <x v="11"/>
    <x v="3885"/>
    <x v="3863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64"/>
    <x v="3886"/>
    <b v="0"/>
    <n v="0"/>
    <b v="0"/>
    <s v="food/food trucks"/>
    <n v="0"/>
    <n v="0"/>
    <x v="4"/>
    <x v="29"/>
    <x v="3886"/>
    <x v="3864"/>
    <x v="4"/>
  </r>
  <r>
    <n v="585"/>
    <s v="Link Card"/>
    <s v="SAVE UP TO 40% WHEN YOU SPEND!_x000a__x000a_PRE-ORDER YOUR LINK CARD TODAY"/>
    <n v="9000"/>
    <n v="0"/>
    <x v="2"/>
    <s v="GB"/>
    <s v="GBP"/>
    <x v="3865"/>
    <x v="3887"/>
    <b v="0"/>
    <n v="0"/>
    <b v="0"/>
    <s v="technology/web"/>
    <n v="0"/>
    <n v="0"/>
    <x v="0"/>
    <x v="26"/>
    <x v="3887"/>
    <x v="3865"/>
    <x v="4"/>
  </r>
  <r>
    <n v="1172"/>
    <s v="let your dayz take you to the dogs."/>
    <s v="Bringing YOUR favorite dog recipes to the streets."/>
    <n v="9000"/>
    <n v="0"/>
    <x v="2"/>
    <s v="US"/>
    <s v="USD"/>
    <x v="3866"/>
    <x v="3888"/>
    <b v="0"/>
    <n v="0"/>
    <b v="0"/>
    <s v="food/food trucks"/>
    <n v="0"/>
    <n v="0"/>
    <x v="4"/>
    <x v="29"/>
    <x v="3888"/>
    <x v="3866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867"/>
    <x v="3889"/>
    <b v="0"/>
    <n v="0"/>
    <b v="0"/>
    <s v="theater/spaces"/>
    <n v="0"/>
    <n v="0"/>
    <x v="6"/>
    <x v="9"/>
    <x v="3889"/>
    <x v="3867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868"/>
    <x v="3890"/>
    <b v="0"/>
    <n v="0"/>
    <b v="0"/>
    <s v="theater/plays"/>
    <n v="0"/>
    <n v="0"/>
    <x v="6"/>
    <x v="11"/>
    <x v="3890"/>
    <x v="386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9"/>
    <x v="3891"/>
    <b v="0"/>
    <n v="0"/>
    <b v="0"/>
    <s v="publishing/translations"/>
    <n v="0"/>
    <n v="0"/>
    <x v="1"/>
    <x v="31"/>
    <x v="3891"/>
    <x v="3869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3870"/>
    <x v="3892"/>
    <b v="0"/>
    <n v="0"/>
    <b v="0"/>
    <s v="theater/plays"/>
    <n v="0"/>
    <n v="0"/>
    <x v="6"/>
    <x v="11"/>
    <x v="3892"/>
    <x v="387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x v="3871"/>
    <x v="3893"/>
    <b v="0"/>
    <n v="0"/>
    <b v="0"/>
    <s v="photography/photobooks"/>
    <n v="0"/>
    <n v="0"/>
    <x v="2"/>
    <x v="3"/>
    <x v="3893"/>
    <x v="3871"/>
    <x v="2"/>
  </r>
  <r>
    <n v="228"/>
    <s v="Facets of a Geek life"/>
    <s v="I am making a film from one one of my books called facets of a Geek life."/>
    <n v="8000"/>
    <n v="0"/>
    <x v="2"/>
    <s v="GB"/>
    <s v="GBP"/>
    <x v="3872"/>
    <x v="3894"/>
    <b v="0"/>
    <n v="0"/>
    <b v="0"/>
    <s v="film &amp; video/drama"/>
    <n v="0"/>
    <n v="0"/>
    <x v="5"/>
    <x v="10"/>
    <x v="3894"/>
    <x v="387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873"/>
    <x v="3895"/>
    <b v="0"/>
    <n v="0"/>
    <b v="0"/>
    <s v="games/mobile games"/>
    <n v="0"/>
    <n v="0"/>
    <x v="3"/>
    <x v="28"/>
    <x v="3895"/>
    <x v="3873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874"/>
    <x v="3896"/>
    <b v="0"/>
    <n v="0"/>
    <b v="0"/>
    <s v="food/food trucks"/>
    <n v="0"/>
    <n v="0"/>
    <x v="4"/>
    <x v="29"/>
    <x v="3896"/>
    <x v="3874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x v="3875"/>
    <x v="3897"/>
    <b v="0"/>
    <n v="0"/>
    <b v="0"/>
    <s v="food/food trucks"/>
    <n v="0"/>
    <n v="0"/>
    <x v="4"/>
    <x v="29"/>
    <x v="3897"/>
    <x v="387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76"/>
    <x v="3898"/>
    <b v="0"/>
    <n v="0"/>
    <b v="0"/>
    <s v="food/food trucks"/>
    <n v="0"/>
    <n v="0"/>
    <x v="4"/>
    <x v="29"/>
    <x v="3898"/>
    <x v="3876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877"/>
    <x v="3899"/>
    <b v="0"/>
    <n v="0"/>
    <b v="0"/>
    <s v="publishing/children's books"/>
    <n v="0"/>
    <n v="0"/>
    <x v="1"/>
    <x v="39"/>
    <x v="3899"/>
    <x v="387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878"/>
    <x v="3900"/>
    <b v="0"/>
    <n v="0"/>
    <b v="0"/>
    <s v="theater/plays"/>
    <n v="0"/>
    <n v="0"/>
    <x v="6"/>
    <x v="11"/>
    <x v="3900"/>
    <x v="387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879"/>
    <x v="3901"/>
    <b v="0"/>
    <n v="0"/>
    <b v="0"/>
    <s v="theater/musical"/>
    <n v="0"/>
    <n v="0"/>
    <x v="6"/>
    <x v="19"/>
    <x v="3901"/>
    <x v="387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880"/>
    <x v="3902"/>
    <b v="0"/>
    <n v="0"/>
    <b v="0"/>
    <s v="theater/plays"/>
    <n v="0"/>
    <n v="0"/>
    <x v="6"/>
    <x v="11"/>
    <x v="3902"/>
    <x v="388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881"/>
    <x v="3903"/>
    <b v="0"/>
    <n v="0"/>
    <b v="0"/>
    <s v="film &amp; video/animation"/>
    <n v="0"/>
    <n v="0"/>
    <x v="5"/>
    <x v="23"/>
    <x v="3903"/>
    <x v="388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882"/>
    <x v="3904"/>
    <b v="0"/>
    <n v="0"/>
    <b v="0"/>
    <s v="technology/web"/>
    <n v="0"/>
    <n v="0"/>
    <x v="0"/>
    <x v="26"/>
    <x v="3904"/>
    <x v="388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883"/>
    <x v="3905"/>
    <b v="0"/>
    <n v="0"/>
    <b v="0"/>
    <s v="technology/web"/>
    <n v="0"/>
    <n v="0"/>
    <x v="0"/>
    <x v="26"/>
    <x v="3905"/>
    <x v="388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884"/>
    <x v="3906"/>
    <b v="0"/>
    <n v="0"/>
    <b v="0"/>
    <s v="film &amp; video/animation"/>
    <n v="0"/>
    <n v="0"/>
    <x v="5"/>
    <x v="23"/>
    <x v="3906"/>
    <x v="3884"/>
    <x v="4"/>
  </r>
  <r>
    <n v="147"/>
    <s v="Consumed (Static Air) (Canceled)"/>
    <s v="Film makers catch live footage beyond their wildest dreams."/>
    <n v="7000"/>
    <n v="0"/>
    <x v="1"/>
    <s v="GB"/>
    <s v="GBP"/>
    <x v="3885"/>
    <x v="3907"/>
    <b v="0"/>
    <n v="0"/>
    <b v="0"/>
    <s v="film &amp; video/science fiction"/>
    <n v="0"/>
    <n v="0"/>
    <x v="5"/>
    <x v="21"/>
    <x v="3907"/>
    <x v="3885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886"/>
    <x v="3908"/>
    <b v="0"/>
    <n v="0"/>
    <b v="0"/>
    <s v="film &amp; video/animation"/>
    <n v="0"/>
    <n v="0"/>
    <x v="5"/>
    <x v="23"/>
    <x v="3908"/>
    <x v="388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887"/>
    <x v="3909"/>
    <b v="0"/>
    <n v="0"/>
    <b v="0"/>
    <s v="film &amp; video/animation"/>
    <n v="0"/>
    <n v="0"/>
    <x v="5"/>
    <x v="23"/>
    <x v="3909"/>
    <x v="3887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888"/>
    <x v="3910"/>
    <b v="0"/>
    <n v="0"/>
    <b v="0"/>
    <s v="music/jazz"/>
    <n v="0"/>
    <n v="0"/>
    <x v="7"/>
    <x v="33"/>
    <x v="3910"/>
    <x v="3888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89"/>
    <x v="3911"/>
    <b v="0"/>
    <n v="0"/>
    <b v="0"/>
    <s v="music/faith"/>
    <n v="0"/>
    <n v="0"/>
    <x v="7"/>
    <x v="14"/>
    <x v="3911"/>
    <x v="3889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890"/>
    <x v="3912"/>
    <b v="0"/>
    <n v="0"/>
    <b v="0"/>
    <s v="food/restaurants"/>
    <n v="0"/>
    <n v="0"/>
    <x v="4"/>
    <x v="40"/>
    <x v="3912"/>
    <x v="3890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3891"/>
    <x v="3913"/>
    <b v="0"/>
    <n v="0"/>
    <b v="0"/>
    <s v="theater/plays"/>
    <n v="0"/>
    <n v="0"/>
    <x v="6"/>
    <x v="11"/>
    <x v="3913"/>
    <x v="3891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92"/>
    <x v="3914"/>
    <b v="0"/>
    <n v="0"/>
    <b v="0"/>
    <s v="food/food trucks"/>
    <n v="0"/>
    <n v="0"/>
    <x v="4"/>
    <x v="29"/>
    <x v="3914"/>
    <x v="3892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893"/>
    <x v="3915"/>
    <b v="0"/>
    <n v="0"/>
    <b v="0"/>
    <s v="film &amp; video/animation"/>
    <n v="0"/>
    <n v="0"/>
    <x v="5"/>
    <x v="23"/>
    <x v="3915"/>
    <x v="389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894"/>
    <x v="3916"/>
    <b v="0"/>
    <n v="0"/>
    <b v="0"/>
    <s v="music/jazz"/>
    <n v="0"/>
    <n v="0"/>
    <x v="7"/>
    <x v="33"/>
    <x v="3916"/>
    <x v="3894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95"/>
    <x v="3917"/>
    <b v="0"/>
    <n v="0"/>
    <b v="0"/>
    <s v="food/food trucks"/>
    <n v="0"/>
    <n v="0"/>
    <x v="4"/>
    <x v="29"/>
    <x v="3917"/>
    <x v="3895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896"/>
    <x v="3918"/>
    <b v="0"/>
    <n v="0"/>
    <b v="0"/>
    <s v="photography/people"/>
    <n v="0"/>
    <n v="0"/>
    <x v="2"/>
    <x v="36"/>
    <x v="3918"/>
    <x v="3896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897"/>
    <x v="3919"/>
    <b v="0"/>
    <n v="0"/>
    <b v="0"/>
    <s v="film &amp; video/drama"/>
    <n v="0"/>
    <n v="0"/>
    <x v="5"/>
    <x v="10"/>
    <x v="3919"/>
    <x v="3897"/>
    <x v="4"/>
  </r>
  <r>
    <n v="202"/>
    <s v="Modern Gangsters"/>
    <s v="new web series created by jonney terry"/>
    <n v="6000"/>
    <n v="0"/>
    <x v="2"/>
    <s v="US"/>
    <s v="USD"/>
    <x v="3898"/>
    <x v="3920"/>
    <b v="0"/>
    <n v="0"/>
    <b v="0"/>
    <s v="film &amp; video/drama"/>
    <n v="0"/>
    <n v="0"/>
    <x v="5"/>
    <x v="10"/>
    <x v="3920"/>
    <x v="3898"/>
    <x v="4"/>
  </r>
  <r>
    <n v="469"/>
    <s v="Dreamland PERSONALISED Animated Shorts Film"/>
    <s v="Create a personalised animation film using your child's name and photo."/>
    <n v="6000"/>
    <n v="0"/>
    <x v="2"/>
    <s v="GB"/>
    <s v="GBP"/>
    <x v="3899"/>
    <x v="3921"/>
    <b v="0"/>
    <n v="0"/>
    <b v="0"/>
    <s v="film &amp; video/animation"/>
    <n v="0"/>
    <n v="0"/>
    <x v="5"/>
    <x v="23"/>
    <x v="3921"/>
    <x v="3899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900"/>
    <x v="3922"/>
    <b v="0"/>
    <n v="0"/>
    <b v="0"/>
    <s v="food/food trucks"/>
    <n v="0"/>
    <n v="0"/>
    <x v="4"/>
    <x v="29"/>
    <x v="3922"/>
    <x v="39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3901"/>
    <x v="3923"/>
    <b v="0"/>
    <n v="0"/>
    <b v="0"/>
    <s v="publishing/translations"/>
    <n v="0"/>
    <n v="0"/>
    <x v="1"/>
    <x v="31"/>
    <x v="3923"/>
    <x v="390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902"/>
    <x v="3924"/>
    <b v="0"/>
    <n v="0"/>
    <b v="0"/>
    <s v="photography/nature"/>
    <n v="0"/>
    <n v="0"/>
    <x v="2"/>
    <x v="38"/>
    <x v="3924"/>
    <x v="3902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903"/>
    <x v="3925"/>
    <b v="0"/>
    <n v="0"/>
    <b v="0"/>
    <s v="music/faith"/>
    <n v="0"/>
    <n v="0"/>
    <x v="7"/>
    <x v="14"/>
    <x v="3925"/>
    <x v="390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04"/>
    <x v="3926"/>
    <b v="0"/>
    <n v="0"/>
    <b v="0"/>
    <s v="food/food trucks"/>
    <n v="0"/>
    <n v="0"/>
    <x v="4"/>
    <x v="29"/>
    <x v="3926"/>
    <x v="3904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905"/>
    <x v="3927"/>
    <b v="0"/>
    <n v="0"/>
    <b v="0"/>
    <s v="theater/plays"/>
    <n v="0"/>
    <n v="0"/>
    <x v="6"/>
    <x v="11"/>
    <x v="3927"/>
    <x v="390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06"/>
    <x v="3928"/>
    <b v="0"/>
    <n v="0"/>
    <b v="0"/>
    <s v="publishing/children's books"/>
    <n v="0"/>
    <n v="0"/>
    <x v="1"/>
    <x v="39"/>
    <x v="3928"/>
    <x v="3906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907"/>
    <x v="3929"/>
    <b v="0"/>
    <n v="0"/>
    <b v="0"/>
    <s v="film &amp; video/science fiction"/>
    <n v="0"/>
    <n v="0"/>
    <x v="5"/>
    <x v="21"/>
    <x v="3929"/>
    <x v="3907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908"/>
    <x v="3930"/>
    <b v="0"/>
    <n v="0"/>
    <b v="0"/>
    <s v="music/jazz"/>
    <n v="0"/>
    <n v="0"/>
    <x v="7"/>
    <x v="33"/>
    <x v="3930"/>
    <x v="390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909"/>
    <x v="3931"/>
    <b v="0"/>
    <n v="0"/>
    <b v="0"/>
    <s v="music/faith"/>
    <n v="0"/>
    <n v="0"/>
    <x v="7"/>
    <x v="14"/>
    <x v="3931"/>
    <x v="3909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10"/>
    <x v="3932"/>
    <b v="0"/>
    <n v="0"/>
    <b v="0"/>
    <s v="technology/web"/>
    <n v="0"/>
    <n v="0"/>
    <x v="0"/>
    <x v="26"/>
    <x v="3932"/>
    <x v="391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3911"/>
    <x v="3933"/>
    <b v="0"/>
    <n v="0"/>
    <b v="0"/>
    <s v="theater/plays"/>
    <n v="0"/>
    <n v="0"/>
    <x v="6"/>
    <x v="11"/>
    <x v="3933"/>
    <x v="391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912"/>
    <x v="3934"/>
    <b v="0"/>
    <n v="0"/>
    <b v="0"/>
    <s v="theater/musical"/>
    <n v="0"/>
    <n v="0"/>
    <x v="6"/>
    <x v="19"/>
    <x v="3934"/>
    <x v="3912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13"/>
    <x v="3935"/>
    <b v="0"/>
    <n v="0"/>
    <b v="0"/>
    <s v="theater/plays"/>
    <n v="0"/>
    <n v="0"/>
    <x v="6"/>
    <x v="11"/>
    <x v="3935"/>
    <x v="3913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914"/>
    <x v="3936"/>
    <b v="0"/>
    <n v="0"/>
    <b v="0"/>
    <s v="food/food trucks"/>
    <n v="0"/>
    <n v="0"/>
    <x v="4"/>
    <x v="29"/>
    <x v="3936"/>
    <x v="3914"/>
    <x v="2"/>
  </r>
  <r>
    <n v="134"/>
    <s v="MARLEY'S GHOST (AMBASSADORS OF STEAM) (Canceled)"/>
    <s v="steampunk  remake of &quot;a Christmas carol&quot;"/>
    <n v="5000"/>
    <n v="0"/>
    <x v="1"/>
    <s v="US"/>
    <s v="USD"/>
    <x v="3915"/>
    <x v="3937"/>
    <b v="0"/>
    <n v="0"/>
    <b v="0"/>
    <s v="film &amp; video/science fiction"/>
    <n v="0"/>
    <n v="0"/>
    <x v="5"/>
    <x v="21"/>
    <x v="3937"/>
    <x v="391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916"/>
    <x v="3938"/>
    <b v="0"/>
    <n v="0"/>
    <b v="0"/>
    <s v="film &amp; video/science fiction"/>
    <n v="0"/>
    <n v="0"/>
    <x v="5"/>
    <x v="21"/>
    <x v="3938"/>
    <x v="39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917"/>
    <x v="3939"/>
    <b v="0"/>
    <n v="0"/>
    <b v="0"/>
    <s v="film &amp; video/drama"/>
    <n v="0"/>
    <n v="0"/>
    <x v="5"/>
    <x v="10"/>
    <x v="3939"/>
    <x v="3917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918"/>
    <x v="3940"/>
    <b v="0"/>
    <n v="0"/>
    <b v="0"/>
    <s v="film &amp; video/drama"/>
    <n v="0"/>
    <n v="0"/>
    <x v="5"/>
    <x v="10"/>
    <x v="3940"/>
    <x v="391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919"/>
    <x v="3941"/>
    <b v="0"/>
    <n v="0"/>
    <b v="0"/>
    <s v="film &amp; video/animation"/>
    <n v="0"/>
    <n v="0"/>
    <x v="5"/>
    <x v="23"/>
    <x v="3941"/>
    <x v="3919"/>
    <x v="8"/>
  </r>
  <r>
    <n v="516"/>
    <s v="Shipmates"/>
    <s v="A big brother style comedy animation series starring famous seafarers"/>
    <n v="5000"/>
    <n v="0"/>
    <x v="2"/>
    <s v="GB"/>
    <s v="GBP"/>
    <x v="3920"/>
    <x v="3942"/>
    <b v="0"/>
    <n v="0"/>
    <b v="0"/>
    <s v="film &amp; video/animation"/>
    <n v="0"/>
    <n v="0"/>
    <x v="5"/>
    <x v="23"/>
    <x v="3942"/>
    <x v="39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921"/>
    <x v="3943"/>
    <b v="0"/>
    <n v="0"/>
    <b v="0"/>
    <s v="technology/web"/>
    <n v="0"/>
    <n v="0"/>
    <x v="0"/>
    <x v="26"/>
    <x v="3943"/>
    <x v="3921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922"/>
    <x v="3944"/>
    <b v="0"/>
    <n v="0"/>
    <b v="0"/>
    <s v="technology/web"/>
    <n v="0"/>
    <n v="0"/>
    <x v="0"/>
    <x v="26"/>
    <x v="3944"/>
    <x v="392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923"/>
    <x v="3945"/>
    <b v="0"/>
    <n v="0"/>
    <b v="0"/>
    <s v="technology/web"/>
    <n v="0"/>
    <n v="0"/>
    <x v="0"/>
    <x v="26"/>
    <x v="3945"/>
    <x v="3923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924"/>
    <x v="3946"/>
    <b v="0"/>
    <n v="0"/>
    <b v="0"/>
    <s v="publishing/fiction"/>
    <n v="0"/>
    <n v="0"/>
    <x v="1"/>
    <x v="35"/>
    <x v="3946"/>
    <x v="392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925"/>
    <x v="3947"/>
    <b v="0"/>
    <n v="0"/>
    <b v="0"/>
    <s v="music/jazz"/>
    <n v="0"/>
    <n v="0"/>
    <x v="7"/>
    <x v="33"/>
    <x v="3947"/>
    <x v="3925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926"/>
    <x v="3948"/>
    <b v="0"/>
    <n v="0"/>
    <b v="0"/>
    <s v="technology/wearables"/>
    <n v="0"/>
    <n v="0"/>
    <x v="0"/>
    <x v="1"/>
    <x v="3948"/>
    <x v="39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927"/>
    <x v="3949"/>
    <b v="0"/>
    <n v="0"/>
    <b v="0"/>
    <s v="games/mobile games"/>
    <n v="0"/>
    <n v="0"/>
    <x v="3"/>
    <x v="28"/>
    <x v="3949"/>
    <x v="3927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928"/>
    <x v="3950"/>
    <b v="0"/>
    <n v="0"/>
    <b v="0"/>
    <s v="music/world music"/>
    <n v="0"/>
    <n v="0"/>
    <x v="7"/>
    <x v="37"/>
    <x v="3950"/>
    <x v="3928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929"/>
    <x v="3951"/>
    <b v="0"/>
    <n v="0"/>
    <b v="0"/>
    <s v="publishing/translations"/>
    <n v="0"/>
    <n v="0"/>
    <x v="1"/>
    <x v="31"/>
    <x v="3951"/>
    <x v="3929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930"/>
    <x v="3952"/>
    <b v="0"/>
    <n v="0"/>
    <b v="0"/>
    <s v="publishing/fiction"/>
    <n v="0"/>
    <n v="0"/>
    <x v="1"/>
    <x v="35"/>
    <x v="3952"/>
    <x v="393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931"/>
    <x v="3953"/>
    <b v="0"/>
    <n v="0"/>
    <b v="0"/>
    <s v="music/faith"/>
    <n v="0"/>
    <n v="0"/>
    <x v="7"/>
    <x v="14"/>
    <x v="3953"/>
    <x v="393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932"/>
    <x v="3954"/>
    <b v="0"/>
    <n v="0"/>
    <b v="0"/>
    <s v="music/faith"/>
    <n v="0"/>
    <n v="0"/>
    <x v="7"/>
    <x v="14"/>
    <x v="3954"/>
    <x v="3932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33"/>
    <x v="3955"/>
    <b v="0"/>
    <n v="0"/>
    <b v="0"/>
    <s v="technology/web"/>
    <n v="0"/>
    <n v="0"/>
    <x v="0"/>
    <x v="26"/>
    <x v="3955"/>
    <x v="393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34"/>
    <x v="3956"/>
    <b v="0"/>
    <n v="0"/>
    <b v="0"/>
    <s v="food/restaurants"/>
    <n v="0"/>
    <n v="0"/>
    <x v="4"/>
    <x v="40"/>
    <x v="3956"/>
    <x v="393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35"/>
    <x v="3957"/>
    <b v="0"/>
    <n v="0"/>
    <b v="0"/>
    <s v="publishing/children's books"/>
    <n v="0"/>
    <n v="0"/>
    <x v="1"/>
    <x v="39"/>
    <x v="3957"/>
    <x v="393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936"/>
    <x v="3958"/>
    <b v="0"/>
    <n v="0"/>
    <b v="0"/>
    <s v="theater/musical"/>
    <n v="0"/>
    <n v="0"/>
    <x v="6"/>
    <x v="19"/>
    <x v="3958"/>
    <x v="3936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37"/>
    <x v="3959"/>
    <b v="0"/>
    <n v="0"/>
    <b v="0"/>
    <s v="theater/plays"/>
    <n v="0"/>
    <n v="0"/>
    <x v="6"/>
    <x v="11"/>
    <x v="3959"/>
    <x v="3937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3938"/>
    <x v="3960"/>
    <b v="0"/>
    <n v="0"/>
    <b v="0"/>
    <s v="theater/plays"/>
    <n v="0"/>
    <n v="0"/>
    <x v="6"/>
    <x v="11"/>
    <x v="3960"/>
    <x v="3938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939"/>
    <x v="3961"/>
    <b v="0"/>
    <n v="0"/>
    <b v="0"/>
    <s v="publishing/translations"/>
    <n v="0"/>
    <n v="0"/>
    <x v="1"/>
    <x v="31"/>
    <x v="3961"/>
    <x v="393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3940"/>
    <x v="3962"/>
    <b v="0"/>
    <n v="0"/>
    <b v="0"/>
    <s v="theater/plays"/>
    <n v="0"/>
    <n v="0"/>
    <x v="6"/>
    <x v="11"/>
    <x v="3962"/>
    <x v="394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941"/>
    <x v="3963"/>
    <b v="0"/>
    <n v="0"/>
    <b v="0"/>
    <s v="journalism/audio"/>
    <n v="0"/>
    <n v="0"/>
    <x v="8"/>
    <x v="30"/>
    <x v="3963"/>
    <x v="394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2"/>
    <x v="3964"/>
    <b v="0"/>
    <n v="0"/>
    <b v="0"/>
    <s v="technology/web"/>
    <n v="0"/>
    <n v="0"/>
    <x v="0"/>
    <x v="26"/>
    <x v="3964"/>
    <x v="394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943"/>
    <x v="3965"/>
    <b v="0"/>
    <n v="0"/>
    <b v="0"/>
    <s v="film &amp; video/science fiction"/>
    <n v="0"/>
    <n v="0"/>
    <x v="5"/>
    <x v="21"/>
    <x v="3965"/>
    <x v="394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944"/>
    <x v="3966"/>
    <b v="0"/>
    <n v="0"/>
    <b v="0"/>
    <s v="publishing/fiction"/>
    <n v="0"/>
    <n v="0"/>
    <x v="1"/>
    <x v="35"/>
    <x v="3966"/>
    <x v="394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x v="3945"/>
    <x v="3967"/>
    <b v="0"/>
    <n v="0"/>
    <b v="0"/>
    <s v="journalism/audio"/>
    <n v="0"/>
    <n v="0"/>
    <x v="8"/>
    <x v="30"/>
    <x v="3967"/>
    <x v="394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946"/>
    <x v="3968"/>
    <b v="0"/>
    <n v="0"/>
    <b v="0"/>
    <s v="games/mobile games"/>
    <n v="0"/>
    <n v="0"/>
    <x v="3"/>
    <x v="28"/>
    <x v="3968"/>
    <x v="394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947"/>
    <x v="3969"/>
    <b v="0"/>
    <n v="0"/>
    <b v="0"/>
    <s v="publishing/translations"/>
    <n v="0"/>
    <n v="0"/>
    <x v="1"/>
    <x v="31"/>
    <x v="3969"/>
    <x v="3947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948"/>
    <x v="3970"/>
    <b v="0"/>
    <n v="0"/>
    <b v="0"/>
    <s v="publishing/art books"/>
    <n v="0"/>
    <n v="0"/>
    <x v="1"/>
    <x v="32"/>
    <x v="3970"/>
    <x v="3948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49"/>
    <x v="3971"/>
    <b v="0"/>
    <n v="0"/>
    <b v="0"/>
    <s v="music/faith"/>
    <n v="0"/>
    <n v="0"/>
    <x v="7"/>
    <x v="14"/>
    <x v="3971"/>
    <x v="3949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50"/>
    <x v="3972"/>
    <b v="0"/>
    <n v="0"/>
    <b v="0"/>
    <s v="technology/web"/>
    <n v="0"/>
    <n v="0"/>
    <x v="0"/>
    <x v="26"/>
    <x v="3972"/>
    <x v="395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51"/>
    <x v="3973"/>
    <b v="0"/>
    <n v="0"/>
    <b v="0"/>
    <s v="publishing/children's books"/>
    <n v="0"/>
    <n v="0"/>
    <x v="1"/>
    <x v="39"/>
    <x v="3973"/>
    <x v="3951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952"/>
    <x v="3974"/>
    <b v="0"/>
    <n v="0"/>
    <b v="0"/>
    <s v="theater/musical"/>
    <n v="0"/>
    <n v="0"/>
    <x v="6"/>
    <x v="19"/>
    <x v="3974"/>
    <x v="3952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3953"/>
    <x v="3975"/>
    <b v="0"/>
    <n v="0"/>
    <b v="0"/>
    <s v="theater/plays"/>
    <n v="0"/>
    <n v="0"/>
    <x v="6"/>
    <x v="11"/>
    <x v="3975"/>
    <x v="3953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954"/>
    <x v="3976"/>
    <b v="0"/>
    <n v="0"/>
    <b v="0"/>
    <s v="publishing/fiction"/>
    <n v="0"/>
    <n v="0"/>
    <x v="1"/>
    <x v="35"/>
    <x v="3976"/>
    <x v="39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955"/>
    <x v="3977"/>
    <b v="0"/>
    <n v="0"/>
    <b v="0"/>
    <s v="journalism/audio"/>
    <n v="0"/>
    <n v="0"/>
    <x v="8"/>
    <x v="30"/>
    <x v="3977"/>
    <x v="395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956"/>
    <x v="3978"/>
    <b v="0"/>
    <n v="0"/>
    <b v="0"/>
    <s v="photography/nature"/>
    <n v="0"/>
    <n v="0"/>
    <x v="2"/>
    <x v="38"/>
    <x v="3978"/>
    <x v="395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957"/>
    <x v="3979"/>
    <b v="0"/>
    <n v="0"/>
    <b v="0"/>
    <s v="music/jazz"/>
    <n v="0"/>
    <n v="0"/>
    <x v="7"/>
    <x v="33"/>
    <x v="3979"/>
    <x v="3957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58"/>
    <x v="3980"/>
    <b v="0"/>
    <n v="0"/>
    <b v="0"/>
    <s v="publishing/children's books"/>
    <n v="0"/>
    <n v="0"/>
    <x v="1"/>
    <x v="39"/>
    <x v="3980"/>
    <x v="395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959"/>
    <x v="3981"/>
    <b v="0"/>
    <n v="0"/>
    <b v="0"/>
    <s v="games/video games"/>
    <n v="0"/>
    <n v="0"/>
    <x v="3"/>
    <x v="18"/>
    <x v="3981"/>
    <x v="3959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60"/>
    <x v="3982"/>
    <b v="0"/>
    <n v="0"/>
    <b v="0"/>
    <s v="photography/people"/>
    <n v="0"/>
    <n v="0"/>
    <x v="2"/>
    <x v="36"/>
    <x v="3982"/>
    <x v="396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961"/>
    <x v="3983"/>
    <b v="0"/>
    <n v="0"/>
    <b v="0"/>
    <s v="film &amp; video/science fiction"/>
    <n v="0"/>
    <n v="0"/>
    <x v="5"/>
    <x v="21"/>
    <x v="3983"/>
    <x v="396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962"/>
    <x v="3984"/>
    <b v="0"/>
    <n v="0"/>
    <b v="0"/>
    <s v="film &amp; video/drama"/>
    <n v="0"/>
    <n v="0"/>
    <x v="5"/>
    <x v="10"/>
    <x v="3984"/>
    <x v="396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963"/>
    <x v="3985"/>
    <b v="0"/>
    <n v="0"/>
    <b v="0"/>
    <s v="film &amp; video/animation"/>
    <n v="0"/>
    <n v="0"/>
    <x v="5"/>
    <x v="23"/>
    <x v="3985"/>
    <x v="396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964"/>
    <x v="3986"/>
    <b v="0"/>
    <n v="0"/>
    <b v="0"/>
    <s v="music/indie rock"/>
    <n v="0"/>
    <n v="0"/>
    <x v="7"/>
    <x v="12"/>
    <x v="3986"/>
    <x v="396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965"/>
    <x v="3987"/>
    <b v="0"/>
    <n v="0"/>
    <b v="0"/>
    <s v="journalism/audio"/>
    <n v="0"/>
    <n v="0"/>
    <x v="8"/>
    <x v="30"/>
    <x v="3987"/>
    <x v="3965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966"/>
    <x v="3988"/>
    <b v="0"/>
    <n v="0"/>
    <b v="0"/>
    <s v="games/mobile games"/>
    <n v="0"/>
    <n v="0"/>
    <x v="3"/>
    <x v="28"/>
    <x v="3988"/>
    <x v="396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67"/>
    <x v="3989"/>
    <b v="0"/>
    <n v="0"/>
    <b v="0"/>
    <s v="music/faith"/>
    <n v="0"/>
    <n v="0"/>
    <x v="7"/>
    <x v="14"/>
    <x v="3989"/>
    <x v="3967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68"/>
    <x v="3990"/>
    <b v="0"/>
    <n v="0"/>
    <b v="0"/>
    <s v="music/faith"/>
    <n v="0"/>
    <n v="0"/>
    <x v="7"/>
    <x v="14"/>
    <x v="3990"/>
    <x v="3968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69"/>
    <x v="3991"/>
    <b v="0"/>
    <n v="0"/>
    <b v="0"/>
    <s v="photography/photobooks"/>
    <n v="0"/>
    <n v="0"/>
    <x v="2"/>
    <x v="3"/>
    <x v="3991"/>
    <x v="396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70"/>
    <x v="3992"/>
    <b v="0"/>
    <n v="0"/>
    <b v="0"/>
    <s v="technology/web"/>
    <n v="0"/>
    <n v="0"/>
    <x v="0"/>
    <x v="26"/>
    <x v="3992"/>
    <x v="397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71"/>
    <x v="3993"/>
    <b v="0"/>
    <n v="0"/>
    <b v="0"/>
    <s v="food/food trucks"/>
    <n v="0"/>
    <n v="0"/>
    <x v="4"/>
    <x v="29"/>
    <x v="3993"/>
    <x v="397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72"/>
    <x v="3994"/>
    <b v="0"/>
    <n v="0"/>
    <b v="0"/>
    <s v="food/food trucks"/>
    <n v="0"/>
    <n v="0"/>
    <x v="4"/>
    <x v="29"/>
    <x v="3994"/>
    <x v="3972"/>
    <x v="1"/>
  </r>
  <r>
    <n v="2872"/>
    <s v="Loud Arts"/>
    <s v="Local Theatre group in Loudoun County, Virginia. Looking for funds to start producing shows!"/>
    <n v="3000"/>
    <n v="0"/>
    <x v="2"/>
    <s v="US"/>
    <s v="USD"/>
    <x v="3973"/>
    <x v="3995"/>
    <b v="0"/>
    <n v="0"/>
    <b v="0"/>
    <s v="theater/plays"/>
    <n v="0"/>
    <n v="0"/>
    <x v="6"/>
    <x v="11"/>
    <x v="3995"/>
    <x v="397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3974"/>
    <x v="3996"/>
    <b v="0"/>
    <n v="0"/>
    <b v="0"/>
    <s v="theater/spaces"/>
    <n v="0"/>
    <n v="0"/>
    <x v="6"/>
    <x v="9"/>
    <x v="3996"/>
    <x v="3974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975"/>
    <x v="3997"/>
    <b v="0"/>
    <n v="0"/>
    <b v="0"/>
    <s v="theater/musical"/>
    <n v="0"/>
    <n v="0"/>
    <x v="6"/>
    <x v="19"/>
    <x v="3997"/>
    <x v="3975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976"/>
    <x v="3998"/>
    <b v="0"/>
    <n v="0"/>
    <b v="0"/>
    <s v="theater/musical"/>
    <n v="0"/>
    <n v="0"/>
    <x v="6"/>
    <x v="19"/>
    <x v="3998"/>
    <x v="397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77"/>
    <x v="3999"/>
    <b v="0"/>
    <n v="0"/>
    <b v="0"/>
    <s v="theater/plays"/>
    <n v="0"/>
    <n v="0"/>
    <x v="6"/>
    <x v="11"/>
    <x v="3999"/>
    <x v="3977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78"/>
    <x v="4000"/>
    <b v="0"/>
    <n v="0"/>
    <b v="0"/>
    <s v="theater/plays"/>
    <n v="0"/>
    <n v="0"/>
    <x v="6"/>
    <x v="11"/>
    <x v="4000"/>
    <x v="3978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9"/>
    <x v="4001"/>
    <b v="0"/>
    <n v="0"/>
    <b v="0"/>
    <s v="theater/plays"/>
    <n v="0"/>
    <n v="0"/>
    <x v="6"/>
    <x v="11"/>
    <x v="4001"/>
    <x v="3979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3980"/>
    <x v="4002"/>
    <b v="0"/>
    <n v="0"/>
    <b v="0"/>
    <s v="theater/plays"/>
    <n v="0"/>
    <n v="0"/>
    <x v="6"/>
    <x v="11"/>
    <x v="4002"/>
    <x v="398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x v="3981"/>
    <x v="4003"/>
    <b v="0"/>
    <n v="0"/>
    <b v="0"/>
    <s v="music/jazz"/>
    <n v="0"/>
    <n v="0"/>
    <x v="7"/>
    <x v="33"/>
    <x v="4003"/>
    <x v="398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3982"/>
    <x v="4004"/>
    <b v="0"/>
    <n v="0"/>
    <b v="0"/>
    <s v="theater/plays"/>
    <n v="0"/>
    <n v="0"/>
    <x v="6"/>
    <x v="11"/>
    <x v="4004"/>
    <x v="398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983"/>
    <x v="4005"/>
    <b v="0"/>
    <n v="0"/>
    <b v="0"/>
    <s v="technology/web"/>
    <n v="0"/>
    <n v="0"/>
    <x v="0"/>
    <x v="26"/>
    <x v="4005"/>
    <x v="398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984"/>
    <x v="4006"/>
    <b v="0"/>
    <n v="0"/>
    <b v="0"/>
    <s v="publishing/fiction"/>
    <n v="0"/>
    <n v="0"/>
    <x v="1"/>
    <x v="35"/>
    <x v="4006"/>
    <x v="3984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985"/>
    <x v="4007"/>
    <b v="0"/>
    <n v="0"/>
    <b v="0"/>
    <s v="music/jazz"/>
    <n v="0"/>
    <n v="0"/>
    <x v="7"/>
    <x v="33"/>
    <x v="4007"/>
    <x v="3985"/>
    <x v="7"/>
  </r>
  <r>
    <n v="1050"/>
    <s v="The (Secular) Barbershop Podcast (Canceled)"/>
    <s v="Secularism is on the rise and I hear you.Talk to me."/>
    <n v="2500"/>
    <n v="0"/>
    <x v="1"/>
    <s v="US"/>
    <s v="USD"/>
    <x v="3986"/>
    <x v="4008"/>
    <b v="0"/>
    <n v="0"/>
    <b v="0"/>
    <s v="journalism/audio"/>
    <n v="0"/>
    <n v="0"/>
    <x v="8"/>
    <x v="30"/>
    <x v="4008"/>
    <x v="3986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987"/>
    <x v="4009"/>
    <b v="0"/>
    <n v="0"/>
    <b v="0"/>
    <s v="journalism/audio"/>
    <n v="0"/>
    <n v="0"/>
    <x v="8"/>
    <x v="30"/>
    <x v="4009"/>
    <x v="3987"/>
    <x v="2"/>
  </r>
  <r>
    <n v="1236"/>
    <s v="&quot;Volando&quot; CD Release (Canceled)"/>
    <s v="Raising money to give the musicians their due."/>
    <n v="2500"/>
    <n v="0"/>
    <x v="1"/>
    <s v="US"/>
    <s v="USD"/>
    <x v="3988"/>
    <x v="4010"/>
    <b v="0"/>
    <n v="0"/>
    <b v="0"/>
    <s v="music/world music"/>
    <n v="0"/>
    <n v="0"/>
    <x v="7"/>
    <x v="37"/>
    <x v="4010"/>
    <x v="3988"/>
    <x v="3"/>
  </r>
  <r>
    <n v="1239"/>
    <s v="Help Calmenco! finance new CD and Tour (Canceled)"/>
    <s v="Please consider helping us with our new CD and Riverdance Tour"/>
    <n v="2500"/>
    <n v="0"/>
    <x v="1"/>
    <s v="US"/>
    <s v="USD"/>
    <x v="3989"/>
    <x v="4011"/>
    <b v="0"/>
    <n v="0"/>
    <b v="0"/>
    <s v="music/world music"/>
    <n v="0"/>
    <n v="0"/>
    <x v="7"/>
    <x v="37"/>
    <x v="4011"/>
    <x v="3989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990"/>
    <x v="4012"/>
    <b v="0"/>
    <n v="0"/>
    <b v="0"/>
    <s v="technology/wearables"/>
    <n v="0"/>
    <n v="0"/>
    <x v="0"/>
    <x v="1"/>
    <x v="4012"/>
    <x v="399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91"/>
    <x v="4013"/>
    <b v="0"/>
    <n v="0"/>
    <b v="0"/>
    <s v="technology/web"/>
    <n v="0"/>
    <n v="0"/>
    <x v="0"/>
    <x v="26"/>
    <x v="4013"/>
    <x v="399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992"/>
    <x v="4014"/>
    <b v="0"/>
    <n v="0"/>
    <b v="0"/>
    <s v="publishing/fiction"/>
    <n v="0"/>
    <n v="0"/>
    <x v="1"/>
    <x v="35"/>
    <x v="4014"/>
    <x v="399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993"/>
    <x v="4015"/>
    <b v="0"/>
    <n v="0"/>
    <b v="0"/>
    <s v="publishing/fiction"/>
    <n v="0"/>
    <n v="0"/>
    <x v="1"/>
    <x v="35"/>
    <x v="4015"/>
    <x v="3993"/>
    <x v="1"/>
  </r>
  <r>
    <n v="3743"/>
    <s v="Down the Mississippi"/>
    <s v="I'm taking the Adventures of Huckleberry Finn puppet show down the Mississippi River!"/>
    <n v="2200"/>
    <n v="0"/>
    <x v="2"/>
    <s v="US"/>
    <s v="USD"/>
    <x v="3994"/>
    <x v="4016"/>
    <b v="0"/>
    <n v="0"/>
    <b v="0"/>
    <s v="theater/plays"/>
    <n v="0"/>
    <n v="0"/>
    <x v="6"/>
    <x v="11"/>
    <x v="4016"/>
    <x v="399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995"/>
    <x v="4017"/>
    <b v="0"/>
    <n v="0"/>
    <b v="0"/>
    <s v="film &amp; video/animation"/>
    <n v="0"/>
    <n v="0"/>
    <x v="5"/>
    <x v="23"/>
    <x v="4017"/>
    <x v="399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996"/>
    <x v="4018"/>
    <b v="0"/>
    <n v="0"/>
    <b v="0"/>
    <s v="music/world music"/>
    <n v="0"/>
    <n v="0"/>
    <x v="7"/>
    <x v="37"/>
    <x v="4018"/>
    <x v="3996"/>
    <x v="2"/>
  </r>
  <r>
    <n v="1484"/>
    <s v="a book called filtered down thru the stars"/>
    <s v="The mussings of an old wizard"/>
    <n v="2000"/>
    <n v="0"/>
    <x v="2"/>
    <s v="US"/>
    <s v="USD"/>
    <x v="3997"/>
    <x v="4019"/>
    <b v="0"/>
    <n v="0"/>
    <b v="0"/>
    <s v="publishing/fiction"/>
    <n v="0"/>
    <n v="0"/>
    <x v="1"/>
    <x v="35"/>
    <x v="4019"/>
    <x v="3997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x v="3998"/>
    <x v="4020"/>
    <b v="0"/>
    <n v="0"/>
    <b v="0"/>
    <s v="publishing/fiction"/>
    <n v="0"/>
    <n v="0"/>
    <x v="1"/>
    <x v="35"/>
    <x v="4020"/>
    <x v="3998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999"/>
    <x v="4021"/>
    <b v="0"/>
    <n v="0"/>
    <b v="0"/>
    <s v="music/faith"/>
    <n v="0"/>
    <n v="0"/>
    <x v="7"/>
    <x v="14"/>
    <x v="4021"/>
    <x v="3999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4000"/>
    <x v="4022"/>
    <b v="0"/>
    <n v="0"/>
    <b v="0"/>
    <s v="photography/people"/>
    <n v="0"/>
    <n v="0"/>
    <x v="2"/>
    <x v="36"/>
    <x v="4022"/>
    <x v="4000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4001"/>
    <x v="4023"/>
    <b v="0"/>
    <n v="0"/>
    <b v="0"/>
    <s v="games/video games"/>
    <n v="0"/>
    <n v="0"/>
    <x v="3"/>
    <x v="18"/>
    <x v="4023"/>
    <x v="400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4002"/>
    <x v="4024"/>
    <b v="0"/>
    <n v="0"/>
    <b v="0"/>
    <s v="technology/web"/>
    <n v="0"/>
    <n v="0"/>
    <x v="0"/>
    <x v="26"/>
    <x v="4024"/>
    <x v="400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4003"/>
    <x v="4025"/>
    <b v="0"/>
    <n v="0"/>
    <b v="0"/>
    <s v="technology/web"/>
    <n v="0"/>
    <n v="0"/>
    <x v="0"/>
    <x v="26"/>
    <x v="4025"/>
    <x v="4003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4004"/>
    <x v="4026"/>
    <b v="0"/>
    <n v="0"/>
    <b v="0"/>
    <s v="theater/plays"/>
    <n v="0"/>
    <n v="0"/>
    <x v="6"/>
    <x v="11"/>
    <x v="4026"/>
    <x v="4004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05"/>
    <x v="4027"/>
    <b v="0"/>
    <n v="0"/>
    <b v="0"/>
    <s v="theater/plays"/>
    <n v="0"/>
    <n v="0"/>
    <x v="6"/>
    <x v="11"/>
    <x v="4027"/>
    <x v="4005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4006"/>
    <x v="4028"/>
    <b v="0"/>
    <n v="0"/>
    <b v="0"/>
    <s v="publishing/children's books"/>
    <n v="0"/>
    <n v="0"/>
    <x v="1"/>
    <x v="39"/>
    <x v="4028"/>
    <x v="4006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4007"/>
    <x v="4029"/>
    <b v="0"/>
    <n v="0"/>
    <b v="0"/>
    <s v="publishing/art books"/>
    <n v="0"/>
    <n v="0"/>
    <x v="1"/>
    <x v="32"/>
    <x v="4029"/>
    <x v="400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4008"/>
    <x v="4030"/>
    <b v="0"/>
    <n v="0"/>
    <b v="0"/>
    <s v="technology/wearables"/>
    <n v="0"/>
    <n v="0"/>
    <x v="0"/>
    <x v="1"/>
    <x v="4030"/>
    <x v="4008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4009"/>
    <x v="4031"/>
    <b v="0"/>
    <n v="0"/>
    <b v="0"/>
    <s v="film &amp; video/drama"/>
    <n v="0"/>
    <n v="0"/>
    <x v="5"/>
    <x v="10"/>
    <x v="4031"/>
    <x v="400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4010"/>
    <x v="4032"/>
    <b v="0"/>
    <n v="0"/>
    <b v="0"/>
    <s v="film &amp; video/drama"/>
    <n v="0"/>
    <n v="0"/>
    <x v="5"/>
    <x v="10"/>
    <x v="4032"/>
    <x v="401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011"/>
    <x v="4033"/>
    <b v="0"/>
    <n v="0"/>
    <b v="0"/>
    <s v="film &amp; video/animation"/>
    <n v="0"/>
    <n v="0"/>
    <x v="5"/>
    <x v="23"/>
    <x v="4033"/>
    <x v="401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4012"/>
    <x v="4034"/>
    <b v="0"/>
    <n v="0"/>
    <b v="0"/>
    <s v="technology/web"/>
    <n v="0"/>
    <n v="0"/>
    <x v="0"/>
    <x v="26"/>
    <x v="4034"/>
    <x v="4012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4013"/>
    <x v="4035"/>
    <b v="0"/>
    <n v="0"/>
    <b v="0"/>
    <s v="music/jazz"/>
    <n v="0"/>
    <n v="0"/>
    <x v="7"/>
    <x v="33"/>
    <x v="4035"/>
    <x v="401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4014"/>
    <x v="4036"/>
    <b v="0"/>
    <n v="0"/>
    <b v="0"/>
    <s v="publishing/translations"/>
    <n v="0"/>
    <n v="0"/>
    <x v="1"/>
    <x v="31"/>
    <x v="4036"/>
    <x v="4014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4015"/>
    <x v="4037"/>
    <b v="0"/>
    <n v="0"/>
    <b v="0"/>
    <s v="publishing/fiction"/>
    <n v="0"/>
    <n v="0"/>
    <x v="1"/>
    <x v="35"/>
    <x v="4037"/>
    <x v="4015"/>
    <x v="2"/>
  </r>
  <r>
    <n v="1586"/>
    <s v="Missouri In Pictures"/>
    <s v="Show the world the beauty that is in all of our back yards!"/>
    <n v="1500"/>
    <n v="0"/>
    <x v="2"/>
    <s v="US"/>
    <s v="USD"/>
    <x v="4016"/>
    <x v="4038"/>
    <b v="0"/>
    <n v="0"/>
    <b v="0"/>
    <s v="photography/places"/>
    <n v="0"/>
    <n v="0"/>
    <x v="2"/>
    <x v="34"/>
    <x v="4038"/>
    <x v="401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x v="4017"/>
    <x v="4039"/>
    <b v="1"/>
    <n v="0"/>
    <b v="0"/>
    <s v="photography/photobooks"/>
    <n v="0"/>
    <n v="0"/>
    <x v="2"/>
    <x v="3"/>
    <x v="4039"/>
    <x v="401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4018"/>
    <x v="4040"/>
    <b v="0"/>
    <n v="0"/>
    <b v="0"/>
    <s v="technology/web"/>
    <n v="0"/>
    <n v="0"/>
    <x v="0"/>
    <x v="26"/>
    <x v="4040"/>
    <x v="4018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4019"/>
    <x v="4041"/>
    <b v="0"/>
    <n v="0"/>
    <b v="0"/>
    <s v="theater/plays"/>
    <n v="0"/>
    <n v="0"/>
    <x v="6"/>
    <x v="11"/>
    <x v="4041"/>
    <x v="40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20"/>
    <x v="4042"/>
    <b v="0"/>
    <n v="0"/>
    <b v="0"/>
    <s v="theater/plays"/>
    <n v="0"/>
    <n v="0"/>
    <x v="6"/>
    <x v="11"/>
    <x v="4042"/>
    <x v="4020"/>
    <x v="4"/>
  </r>
  <r>
    <n v="3791"/>
    <s v="Spin! at The Cumming Playhouse"/>
    <s v="Spin! is an original musical comedy-drama presented by Blue Palm Productions."/>
    <n v="1500"/>
    <n v="0"/>
    <x v="2"/>
    <s v="US"/>
    <s v="USD"/>
    <x v="4021"/>
    <x v="4043"/>
    <b v="0"/>
    <n v="0"/>
    <b v="0"/>
    <s v="theater/musical"/>
    <n v="0"/>
    <n v="0"/>
    <x v="6"/>
    <x v="19"/>
    <x v="4043"/>
    <x v="402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22"/>
    <x v="4044"/>
    <b v="0"/>
    <n v="0"/>
    <b v="0"/>
    <s v="theater/plays"/>
    <n v="0"/>
    <n v="0"/>
    <x v="6"/>
    <x v="11"/>
    <x v="4044"/>
    <x v="4022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4023"/>
    <x v="4045"/>
    <b v="0"/>
    <n v="0"/>
    <b v="0"/>
    <s v="music/jazz"/>
    <n v="0"/>
    <n v="0"/>
    <x v="7"/>
    <x v="33"/>
    <x v="4045"/>
    <x v="4023"/>
    <x v="6"/>
  </r>
  <r>
    <n v="131"/>
    <s v="I (Canceled)"/>
    <s v="I"/>
    <n v="1200"/>
    <n v="0"/>
    <x v="1"/>
    <s v="US"/>
    <s v="USD"/>
    <x v="4024"/>
    <x v="4046"/>
    <b v="0"/>
    <n v="0"/>
    <b v="0"/>
    <s v="film &amp; video/science fiction"/>
    <n v="0"/>
    <n v="0"/>
    <x v="5"/>
    <x v="21"/>
    <x v="4046"/>
    <x v="4024"/>
    <x v="1"/>
  </r>
  <r>
    <n v="710"/>
    <s v="Hate York Shirt 2.0"/>
    <s v="Shirts, so technologically advanced, they connect mentally to their audience upon sight."/>
    <n v="1200"/>
    <n v="0"/>
    <x v="2"/>
    <s v="CA"/>
    <s v="CAD"/>
    <x v="4025"/>
    <x v="4047"/>
    <b v="0"/>
    <n v="0"/>
    <b v="0"/>
    <s v="technology/wearables"/>
    <n v="0"/>
    <n v="0"/>
    <x v="0"/>
    <x v="1"/>
    <x v="4047"/>
    <x v="4025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4026"/>
    <x v="4048"/>
    <b v="0"/>
    <n v="0"/>
    <b v="0"/>
    <s v="photography/places"/>
    <n v="0"/>
    <n v="0"/>
    <x v="2"/>
    <x v="34"/>
    <x v="4048"/>
    <x v="4026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4027"/>
    <x v="4049"/>
    <b v="0"/>
    <n v="0"/>
    <b v="0"/>
    <s v="photography/places"/>
    <n v="0"/>
    <n v="0"/>
    <x v="2"/>
    <x v="34"/>
    <x v="4049"/>
    <x v="4027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4028"/>
    <x v="4050"/>
    <b v="0"/>
    <n v="0"/>
    <b v="0"/>
    <s v="theater/plays"/>
    <n v="0"/>
    <n v="0"/>
    <x v="6"/>
    <x v="11"/>
    <x v="4050"/>
    <x v="4028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29"/>
    <x v="4051"/>
    <b v="0"/>
    <n v="0"/>
    <b v="0"/>
    <s v="theater/plays"/>
    <n v="0"/>
    <n v="0"/>
    <x v="6"/>
    <x v="11"/>
    <x v="4051"/>
    <x v="4029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30"/>
    <x v="4052"/>
    <b v="0"/>
    <n v="0"/>
    <b v="0"/>
    <s v="theater/plays"/>
    <n v="0"/>
    <n v="0"/>
    <x v="6"/>
    <x v="11"/>
    <x v="4052"/>
    <x v="4030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4031"/>
    <x v="4053"/>
    <b v="0"/>
    <n v="0"/>
    <b v="0"/>
    <s v="food/restaurants"/>
    <n v="0"/>
    <n v="0"/>
    <x v="4"/>
    <x v="40"/>
    <x v="4053"/>
    <x v="403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4032"/>
    <x v="4054"/>
    <b v="0"/>
    <n v="0"/>
    <b v="0"/>
    <s v="film &amp; video/drama"/>
    <n v="0"/>
    <n v="0"/>
    <x v="5"/>
    <x v="10"/>
    <x v="4054"/>
    <x v="4032"/>
    <x v="4"/>
  </r>
  <r>
    <n v="1059"/>
    <s v="Voice Over Artist (Canceled)"/>
    <s v="Turning myself into a vocal artist."/>
    <n v="1100"/>
    <n v="0"/>
    <x v="1"/>
    <s v="US"/>
    <s v="USD"/>
    <x v="4033"/>
    <x v="4055"/>
    <b v="0"/>
    <n v="0"/>
    <b v="0"/>
    <s v="journalism/audio"/>
    <n v="0"/>
    <n v="0"/>
    <x v="8"/>
    <x v="30"/>
    <x v="4055"/>
    <x v="4033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4034"/>
    <x v="4056"/>
    <b v="0"/>
    <n v="0"/>
    <b v="0"/>
    <s v="games/video games"/>
    <n v="0"/>
    <n v="0"/>
    <x v="3"/>
    <x v="18"/>
    <x v="4056"/>
    <x v="4034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4035"/>
    <x v="4057"/>
    <b v="0"/>
    <n v="0"/>
    <b v="0"/>
    <s v="film &amp; video/drama"/>
    <n v="0"/>
    <n v="0"/>
    <x v="5"/>
    <x v="10"/>
    <x v="4057"/>
    <x v="40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4036"/>
    <x v="4058"/>
    <b v="0"/>
    <n v="0"/>
    <b v="0"/>
    <s v="film &amp; video/drama"/>
    <n v="0"/>
    <n v="0"/>
    <x v="5"/>
    <x v="10"/>
    <x v="4058"/>
    <x v="403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037"/>
    <x v="4059"/>
    <b v="0"/>
    <n v="0"/>
    <b v="0"/>
    <s v="film &amp; video/animation"/>
    <n v="0"/>
    <n v="0"/>
    <x v="5"/>
    <x v="23"/>
    <x v="4059"/>
    <x v="4037"/>
    <x v="0"/>
  </r>
  <r>
    <n v="490"/>
    <s v="PROJECT IS CANCELLED"/>
    <s v="Cancelled"/>
    <n v="1000"/>
    <n v="0"/>
    <x v="2"/>
    <s v="US"/>
    <s v="USD"/>
    <x v="4038"/>
    <x v="4060"/>
    <b v="0"/>
    <n v="0"/>
    <b v="0"/>
    <s v="film &amp; video/animation"/>
    <n v="0"/>
    <n v="0"/>
    <x v="5"/>
    <x v="23"/>
    <x v="4060"/>
    <x v="4038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4039"/>
    <x v="4061"/>
    <b v="0"/>
    <n v="0"/>
    <b v="0"/>
    <s v="music/indie rock"/>
    <n v="0"/>
    <n v="0"/>
    <x v="7"/>
    <x v="12"/>
    <x v="4061"/>
    <x v="4039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4040"/>
    <x v="4062"/>
    <b v="0"/>
    <n v="0"/>
    <b v="0"/>
    <s v="journalism/audio"/>
    <n v="0"/>
    <n v="0"/>
    <x v="8"/>
    <x v="30"/>
    <x v="4062"/>
    <x v="404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4041"/>
    <x v="4063"/>
    <b v="0"/>
    <n v="0"/>
    <b v="0"/>
    <s v="publishing/translations"/>
    <n v="0"/>
    <n v="0"/>
    <x v="1"/>
    <x v="31"/>
    <x v="4063"/>
    <x v="4041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4042"/>
    <x v="4064"/>
    <b v="0"/>
    <n v="0"/>
    <b v="0"/>
    <s v="photography/nature"/>
    <n v="0"/>
    <n v="0"/>
    <x v="2"/>
    <x v="38"/>
    <x v="4064"/>
    <x v="4042"/>
    <x v="4"/>
  </r>
  <r>
    <n v="1731"/>
    <s v="Sam Cox Band First Christian Tour"/>
    <s v="We are a Christin Worship band looking to midwest tour. God Bless!"/>
    <n v="1000"/>
    <n v="0"/>
    <x v="2"/>
    <s v="US"/>
    <s v="USD"/>
    <x v="4043"/>
    <x v="4065"/>
    <b v="0"/>
    <n v="0"/>
    <b v="0"/>
    <s v="music/faith"/>
    <n v="0"/>
    <n v="0"/>
    <x v="7"/>
    <x v="14"/>
    <x v="4065"/>
    <x v="4043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4044"/>
    <x v="4066"/>
    <b v="0"/>
    <n v="0"/>
    <b v="0"/>
    <s v="technology/web"/>
    <n v="0"/>
    <n v="0"/>
    <x v="0"/>
    <x v="26"/>
    <x v="4066"/>
    <x v="4044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4045"/>
    <x v="4067"/>
    <b v="0"/>
    <n v="0"/>
    <b v="0"/>
    <s v="technology/web"/>
    <n v="0"/>
    <n v="0"/>
    <x v="0"/>
    <x v="26"/>
    <x v="4067"/>
    <x v="4045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4046"/>
    <x v="4068"/>
    <b v="0"/>
    <n v="0"/>
    <b v="0"/>
    <s v="food/food trucks"/>
    <n v="0"/>
    <n v="0"/>
    <x v="4"/>
    <x v="29"/>
    <x v="4068"/>
    <x v="404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47"/>
    <x v="4069"/>
    <b v="0"/>
    <n v="0"/>
    <b v="0"/>
    <s v="theater/plays"/>
    <n v="0"/>
    <n v="0"/>
    <x v="6"/>
    <x v="11"/>
    <x v="4069"/>
    <x v="404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48"/>
    <x v="4070"/>
    <b v="0"/>
    <n v="0"/>
    <b v="0"/>
    <s v="theater/plays"/>
    <n v="0"/>
    <n v="0"/>
    <x v="6"/>
    <x v="11"/>
    <x v="4070"/>
    <x v="404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4049"/>
    <x v="4071"/>
    <b v="0"/>
    <n v="0"/>
    <b v="0"/>
    <s v="publishing/translations"/>
    <n v="0"/>
    <n v="0"/>
    <x v="1"/>
    <x v="31"/>
    <x v="4071"/>
    <x v="4049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4050"/>
    <x v="4072"/>
    <b v="0"/>
    <n v="0"/>
    <b v="0"/>
    <s v="technology/wearables"/>
    <n v="0"/>
    <n v="0"/>
    <x v="0"/>
    <x v="1"/>
    <x v="4072"/>
    <x v="405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4051"/>
    <x v="4073"/>
    <b v="0"/>
    <n v="0"/>
    <b v="0"/>
    <s v="technology/web"/>
    <n v="0"/>
    <n v="0"/>
    <x v="0"/>
    <x v="26"/>
    <x v="4073"/>
    <x v="405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4052"/>
    <x v="4074"/>
    <b v="0"/>
    <n v="0"/>
    <b v="0"/>
    <s v="photography/nature"/>
    <n v="0"/>
    <n v="0"/>
    <x v="2"/>
    <x v="38"/>
    <x v="4074"/>
    <x v="4052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53"/>
    <x v="4075"/>
    <b v="0"/>
    <n v="0"/>
    <b v="0"/>
    <s v="theater/plays"/>
    <n v="0"/>
    <n v="0"/>
    <x v="6"/>
    <x v="11"/>
    <x v="4075"/>
    <x v="405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6"/>
    <x v="11"/>
    <x v="4076"/>
    <x v="40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55"/>
    <x v="4077"/>
    <b v="0"/>
    <n v="0"/>
    <b v="0"/>
    <s v="theater/plays"/>
    <n v="0"/>
    <n v="0"/>
    <x v="6"/>
    <x v="11"/>
    <x v="4077"/>
    <x v="405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56"/>
    <x v="4078"/>
    <b v="0"/>
    <n v="0"/>
    <b v="0"/>
    <s v="theater/musical"/>
    <n v="0"/>
    <n v="0"/>
    <x v="6"/>
    <x v="19"/>
    <x v="4078"/>
    <x v="4056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4057"/>
    <x v="4079"/>
    <b v="0"/>
    <n v="0"/>
    <b v="0"/>
    <s v="film &amp; video/science fiction"/>
    <n v="0"/>
    <n v="0"/>
    <x v="5"/>
    <x v="21"/>
    <x v="4079"/>
    <x v="405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58"/>
    <x v="4080"/>
    <b v="0"/>
    <n v="0"/>
    <b v="0"/>
    <s v="theater/plays"/>
    <n v="0"/>
    <n v="0"/>
    <x v="6"/>
    <x v="11"/>
    <x v="4080"/>
    <x v="405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59"/>
    <x v="4081"/>
    <b v="0"/>
    <n v="0"/>
    <b v="0"/>
    <s v="theater/plays"/>
    <n v="0"/>
    <n v="0"/>
    <x v="6"/>
    <x v="11"/>
    <x v="4081"/>
    <x v="405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060"/>
    <x v="4082"/>
    <b v="0"/>
    <n v="0"/>
    <b v="0"/>
    <s v="film &amp; video/animation"/>
    <n v="0"/>
    <n v="0"/>
    <x v="5"/>
    <x v="23"/>
    <x v="4082"/>
    <x v="4060"/>
    <x v="0"/>
  </r>
  <r>
    <n v="1084"/>
    <s v="My own channel"/>
    <s v="I want to start my own channel for gaming"/>
    <n v="550"/>
    <n v="0"/>
    <x v="2"/>
    <s v="US"/>
    <s v="USD"/>
    <x v="4061"/>
    <x v="4083"/>
    <b v="0"/>
    <n v="0"/>
    <b v="0"/>
    <s v="games/video games"/>
    <n v="0"/>
    <n v="0"/>
    <x v="3"/>
    <x v="18"/>
    <x v="4083"/>
    <x v="4061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62"/>
    <x v="4084"/>
    <b v="0"/>
    <n v="0"/>
    <b v="0"/>
    <s v="theater/plays"/>
    <n v="0"/>
    <n v="0"/>
    <x v="6"/>
    <x v="11"/>
    <x v="4084"/>
    <x v="4062"/>
    <x v="1"/>
  </r>
  <r>
    <n v="1588"/>
    <s v="The Right Side of Texas"/>
    <s v="Southeast Texas as seen through the lens of a cell phone camera"/>
    <n v="516"/>
    <n v="0"/>
    <x v="2"/>
    <s v="US"/>
    <s v="USD"/>
    <x v="4063"/>
    <x v="4085"/>
    <b v="0"/>
    <n v="0"/>
    <b v="0"/>
    <s v="photography/places"/>
    <n v="0"/>
    <n v="0"/>
    <x v="2"/>
    <x v="34"/>
    <x v="4085"/>
    <x v="4063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4064"/>
    <x v="4086"/>
    <b v="0"/>
    <n v="0"/>
    <b v="0"/>
    <s v="technology/web"/>
    <n v="0"/>
    <n v="0"/>
    <x v="0"/>
    <x v="26"/>
    <x v="4086"/>
    <x v="4064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4065"/>
    <x v="4087"/>
    <b v="0"/>
    <n v="0"/>
    <b v="0"/>
    <s v="music/jazz"/>
    <n v="0"/>
    <n v="0"/>
    <x v="7"/>
    <x v="33"/>
    <x v="4087"/>
    <x v="4065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4066"/>
    <x v="4088"/>
    <b v="0"/>
    <n v="0"/>
    <b v="0"/>
    <s v="journalism/audio"/>
    <n v="0"/>
    <n v="0"/>
    <x v="8"/>
    <x v="30"/>
    <x v="4088"/>
    <x v="4066"/>
    <x v="2"/>
  </r>
  <r>
    <n v="1141"/>
    <s v="Arena Z - Zombie Survival"/>
    <s v="I think this will be a great game!"/>
    <n v="500"/>
    <n v="0"/>
    <x v="2"/>
    <s v="DE"/>
    <s v="EUR"/>
    <x v="4067"/>
    <x v="4089"/>
    <b v="0"/>
    <n v="0"/>
    <b v="0"/>
    <s v="games/mobile games"/>
    <n v="0"/>
    <n v="0"/>
    <x v="3"/>
    <x v="28"/>
    <x v="4089"/>
    <x v="4067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4068"/>
    <x v="4090"/>
    <b v="0"/>
    <n v="0"/>
    <b v="0"/>
    <s v="photography/places"/>
    <n v="0"/>
    <n v="0"/>
    <x v="2"/>
    <x v="34"/>
    <x v="4090"/>
    <x v="406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69"/>
    <x v="4091"/>
    <b v="0"/>
    <n v="0"/>
    <b v="0"/>
    <s v="theater/musical"/>
    <n v="0"/>
    <n v="0"/>
    <x v="6"/>
    <x v="19"/>
    <x v="4091"/>
    <x v="4069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0"/>
    <x v="4092"/>
    <b v="0"/>
    <n v="0"/>
    <b v="0"/>
    <s v="theater/plays"/>
    <n v="0"/>
    <n v="0"/>
    <x v="6"/>
    <x v="11"/>
    <x v="4092"/>
    <x v="407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71"/>
    <x v="4093"/>
    <b v="0"/>
    <n v="0"/>
    <b v="0"/>
    <s v="theater/plays"/>
    <n v="0"/>
    <n v="0"/>
    <x v="6"/>
    <x v="11"/>
    <x v="4093"/>
    <x v="4071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072"/>
    <x v="4094"/>
    <b v="0"/>
    <n v="0"/>
    <b v="0"/>
    <s v="film &amp; video/animation"/>
    <n v="0"/>
    <n v="0"/>
    <x v="5"/>
    <x v="23"/>
    <x v="4094"/>
    <x v="407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073"/>
    <x v="4095"/>
    <b v="0"/>
    <n v="0"/>
    <b v="0"/>
    <s v="film &amp; video/animation"/>
    <n v="0"/>
    <n v="0"/>
    <x v="5"/>
    <x v="23"/>
    <x v="4095"/>
    <x v="4073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4074"/>
    <x v="4096"/>
    <b v="0"/>
    <n v="0"/>
    <b v="0"/>
    <s v="technology/web"/>
    <n v="0"/>
    <n v="0"/>
    <x v="0"/>
    <x v="26"/>
    <x v="4096"/>
    <x v="407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4075"/>
    <x v="4097"/>
    <b v="0"/>
    <n v="0"/>
    <b v="0"/>
    <s v="technology/web"/>
    <n v="0"/>
    <n v="0"/>
    <x v="0"/>
    <x v="26"/>
    <x v="4097"/>
    <x v="4075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76"/>
    <x v="4098"/>
    <b v="0"/>
    <n v="0"/>
    <b v="0"/>
    <s v="theater/spaces"/>
    <n v="0"/>
    <n v="0"/>
    <x v="6"/>
    <x v="9"/>
    <x v="4098"/>
    <x v="4076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7"/>
    <x v="4099"/>
    <b v="0"/>
    <n v="0"/>
    <b v="0"/>
    <s v="theater/plays"/>
    <n v="0"/>
    <n v="0"/>
    <x v="6"/>
    <x v="11"/>
    <x v="4099"/>
    <x v="407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4078"/>
    <x v="4100"/>
    <b v="0"/>
    <n v="0"/>
    <b v="0"/>
    <s v="games/mobile games"/>
    <n v="0"/>
    <n v="0"/>
    <x v="3"/>
    <x v="28"/>
    <x v="4100"/>
    <x v="4078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9"/>
    <x v="4101"/>
    <b v="0"/>
    <n v="0"/>
    <b v="0"/>
    <s v="theater/plays"/>
    <n v="0"/>
    <n v="0"/>
    <x v="6"/>
    <x v="11"/>
    <x v="4101"/>
    <x v="407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4080"/>
    <x v="4102"/>
    <b v="0"/>
    <n v="0"/>
    <b v="0"/>
    <s v="technology/web"/>
    <n v="0"/>
    <n v="0"/>
    <x v="0"/>
    <x v="26"/>
    <x v="4102"/>
    <x v="4080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1"/>
    <x v="4103"/>
    <b v="0"/>
    <n v="0"/>
    <b v="0"/>
    <s v="theater/plays"/>
    <n v="0"/>
    <n v="0"/>
    <x v="6"/>
    <x v="11"/>
    <x v="4103"/>
    <x v="4081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4082"/>
    <x v="4104"/>
    <b v="0"/>
    <n v="0"/>
    <b v="0"/>
    <s v="film &amp; video/drama"/>
    <n v="0"/>
    <n v="0"/>
    <x v="5"/>
    <x v="10"/>
    <x v="4104"/>
    <x v="408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4083"/>
    <x v="4105"/>
    <b v="0"/>
    <n v="0"/>
    <b v="0"/>
    <s v="technology/web"/>
    <n v="0"/>
    <n v="0"/>
    <x v="0"/>
    <x v="26"/>
    <x v="4105"/>
    <x v="408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84"/>
    <x v="4106"/>
    <b v="0"/>
    <n v="0"/>
    <b v="0"/>
    <s v="theater/plays"/>
    <n v="0"/>
    <n v="0"/>
    <x v="6"/>
    <x v="11"/>
    <x v="4106"/>
    <x v="4084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4085"/>
    <x v="4107"/>
    <b v="0"/>
    <n v="0"/>
    <b v="0"/>
    <s v="technology/web"/>
    <n v="0"/>
    <n v="0"/>
    <x v="0"/>
    <x v="26"/>
    <x v="4107"/>
    <x v="408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4086"/>
    <x v="4108"/>
    <b v="0"/>
    <n v="0"/>
    <b v="0"/>
    <s v="games/video games"/>
    <n v="0"/>
    <n v="0"/>
    <x v="3"/>
    <x v="18"/>
    <x v="4108"/>
    <x v="4086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4087"/>
    <x v="4109"/>
    <b v="0"/>
    <n v="0"/>
    <b v="0"/>
    <s v="games/mobile games"/>
    <n v="0"/>
    <n v="0"/>
    <x v="3"/>
    <x v="28"/>
    <x v="4109"/>
    <x v="4087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4088"/>
    <x v="4110"/>
    <b v="0"/>
    <n v="0"/>
    <b v="0"/>
    <s v="journalism/audio"/>
    <n v="0"/>
    <n v="0"/>
    <x v="8"/>
    <x v="30"/>
    <x v="4110"/>
    <x v="4088"/>
    <x v="2"/>
  </r>
  <r>
    <n v="1592"/>
    <s v="The Views of Pittsburgh"/>
    <s v="A portfolio collage of beautiful pictures of authentic Pittsburgh locations and scenery."/>
    <n v="25"/>
    <n v="0"/>
    <x v="2"/>
    <s v="US"/>
    <s v="USD"/>
    <x v="4089"/>
    <x v="4111"/>
    <b v="0"/>
    <n v="0"/>
    <b v="0"/>
    <s v="photography/places"/>
    <n v="0"/>
    <n v="0"/>
    <x v="2"/>
    <x v="34"/>
    <x v="4111"/>
    <x v="408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4090"/>
    <x v="4112"/>
    <b v="0"/>
    <n v="0"/>
    <b v="0"/>
    <s v="photography/nature"/>
    <n v="0"/>
    <n v="0"/>
    <x v="2"/>
    <x v="38"/>
    <x v="4112"/>
    <x v="4090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x v="4091"/>
    <x v="4113"/>
    <b v="0"/>
    <n v="0"/>
    <b v="0"/>
    <s v="food/food trucks"/>
    <n v="0"/>
    <n v="0"/>
    <x v="4"/>
    <x v="29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23D14-4611-974A-9BAF-0196EB389159}" name="PivotTable6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F48FA-7219-5744-B325-B0AB22D25697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78"/>
        <item x="2439"/>
        <item x="3919"/>
        <item x="2212"/>
        <item x="2047"/>
        <item x="3948"/>
        <item x="499"/>
        <item x="2643"/>
        <item x="1824"/>
        <item x="1050"/>
        <item x="2725"/>
        <item x="178"/>
        <item x="3283"/>
        <item x="1354"/>
        <item x="1331"/>
        <item x="1797"/>
        <item x="2106"/>
        <item x="1107"/>
        <item x="763"/>
        <item x="2925"/>
        <item x="1062"/>
        <item x="1657"/>
        <item x="754"/>
        <item x="1284"/>
        <item x="1642"/>
        <item x="3894"/>
        <item x="1230"/>
        <item x="1110"/>
        <item x="2784"/>
        <item x="2048"/>
        <item x="2320"/>
        <item x="3888"/>
        <item x="1640"/>
        <item x="673"/>
        <item x="1180"/>
        <item x="2914"/>
        <item x="677"/>
        <item x="3985"/>
        <item x="4001"/>
        <item x="1984"/>
        <item x="1715"/>
        <item x="2510"/>
        <item x="447"/>
        <item x="643"/>
        <item x="626"/>
        <item x="568"/>
        <item x="2937"/>
        <item x="703"/>
        <item x="1409"/>
        <item x="2287"/>
        <item x="1673"/>
        <item x="1178"/>
        <item x="2743"/>
        <item x="930"/>
        <item x="3957"/>
        <item x="2959"/>
        <item x="1572"/>
        <item x="445"/>
        <item x="3070"/>
        <item x="1283"/>
        <item x="1124"/>
        <item x="517"/>
        <item x="873"/>
        <item x="3203"/>
        <item x="556"/>
        <item x="2749"/>
        <item x="2644"/>
        <item x="1698"/>
        <item x="2957"/>
        <item x="1390"/>
        <item x="1198"/>
        <item x="2298"/>
        <item x="2139"/>
        <item x="1076"/>
        <item x="1432"/>
        <item x="586"/>
        <item x="1279"/>
        <item x="3697"/>
        <item x="1781"/>
        <item x="1016"/>
        <item x="470"/>
        <item x="380"/>
        <item x="840"/>
        <item x="2666"/>
        <item x="578"/>
        <item x="3202"/>
        <item x="960"/>
        <item x="791"/>
        <item x="1580"/>
        <item x="834"/>
        <item x="2581"/>
        <item x="478"/>
        <item x="1332"/>
        <item x="1649"/>
        <item x="2427"/>
        <item x="87"/>
        <item x="3448"/>
        <item x="781"/>
        <item x="335"/>
        <item x="871"/>
        <item x="1879"/>
        <item x="717"/>
        <item x="2204"/>
        <item x="2309"/>
        <item x="1617"/>
        <item x="2142"/>
        <item x="1542"/>
        <item x="2657"/>
        <item x="1380"/>
        <item x="1396"/>
        <item x="2845"/>
        <item x="1592"/>
        <item x="2182"/>
        <item x="400"/>
        <item x="1885"/>
        <item x="2508"/>
        <item x="3117"/>
        <item x="2069"/>
        <item x="735"/>
        <item x="1209"/>
        <item x="2214"/>
        <item x="2259"/>
        <item x="135"/>
        <item x="3358"/>
        <item x="1443"/>
        <item x="895"/>
        <item x="1769"/>
        <item x="1094"/>
        <item x="806"/>
        <item x="1479"/>
        <item x="2465"/>
        <item x="1995"/>
        <item x="3832"/>
        <item x="2720"/>
        <item x="2653"/>
        <item x="3381"/>
        <item x="1495"/>
        <item x="1401"/>
        <item x="3303"/>
        <item x="1073"/>
        <item x="2147"/>
        <item x="2612"/>
        <item x="1047"/>
        <item x="1476"/>
        <item x="998"/>
        <item x="2269"/>
        <item x="2341"/>
        <item x="1386"/>
        <item x="1235"/>
        <item x="2977"/>
        <item x="914"/>
        <item x="152"/>
        <item x="3717"/>
        <item x="1116"/>
        <item x="3114"/>
        <item x="1426"/>
        <item x="1810"/>
        <item x="851"/>
        <item x="3998"/>
        <item x="3183"/>
        <item x="2547"/>
        <item x="798"/>
        <item x="2812"/>
        <item x="801"/>
        <item x="434"/>
        <item x="2052"/>
        <item x="824"/>
        <item x="208"/>
        <item x="3981"/>
        <item x="3574"/>
        <item x="1280"/>
        <item x="858"/>
        <item x="1946"/>
        <item x="1335"/>
        <item x="2080"/>
        <item x="1304"/>
        <item x="2192"/>
        <item x="986"/>
        <item x="2817"/>
        <item x="2100"/>
        <item x="865"/>
        <item x="651"/>
        <item x="1701"/>
        <item x="992"/>
        <item x="1456"/>
        <item x="1325"/>
        <item x="1841"/>
        <item x="2083"/>
        <item x="2132"/>
        <item x="3522"/>
        <item x="2306"/>
        <item x="3775"/>
        <item x="106"/>
        <item x="1655"/>
        <item x="1970"/>
        <item x="1060"/>
        <item x="3386"/>
        <item x="2391"/>
        <item x="1481"/>
        <item x="1863"/>
        <item x="2005"/>
        <item x="816"/>
        <item x="1554"/>
        <item x="1740"/>
        <item x="776"/>
        <item x="319"/>
        <item x="1215"/>
        <item x="758"/>
        <item x="913"/>
        <item x="1316"/>
        <item x="3006"/>
        <item x="2984"/>
        <item x="999"/>
        <item x="411"/>
        <item x="2618"/>
        <item x="528"/>
        <item x="243"/>
        <item x="1561"/>
        <item x="978"/>
        <item x="2690"/>
        <item x="815"/>
        <item x="396"/>
        <item x="2924"/>
        <item x="3989"/>
        <item x="94"/>
        <item x="564"/>
        <item x="1508"/>
        <item x="3359"/>
        <item x="909"/>
        <item x="3191"/>
        <item x="729"/>
        <item x="1577"/>
        <item x="4023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4"/>
        <item x="2242"/>
        <item x="226"/>
        <item x="1764"/>
        <item x="1753"/>
        <item x="2809"/>
        <item x="2074"/>
        <item x="3280"/>
        <item x="3066"/>
        <item x="684"/>
        <item x="719"/>
        <item x="2689"/>
        <item x="609"/>
        <item x="2423"/>
        <item x="2761"/>
        <item x="1956"/>
        <item x="238"/>
        <item x="674"/>
        <item x="1435"/>
        <item x="1960"/>
        <item x="1274"/>
        <item x="1006"/>
        <item x="2562"/>
        <item x="1362"/>
        <item x="734"/>
        <item x="1846"/>
        <item x="2410"/>
        <item x="2333"/>
        <item x="1519"/>
        <item x="1417"/>
        <item x="1945"/>
        <item x="2910"/>
        <item x="3401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9"/>
        <item x="942"/>
        <item x="970"/>
        <item x="1802"/>
        <item x="2327"/>
        <item x="498"/>
        <item x="246"/>
        <item x="2303"/>
        <item x="4065"/>
        <item x="2790"/>
        <item x="2610"/>
        <item x="2480"/>
        <item x="1239"/>
        <item x="2249"/>
        <item x="3404"/>
        <item x="2433"/>
        <item x="3289"/>
        <item x="1799"/>
        <item x="2160"/>
        <item x="1411"/>
        <item x="2450"/>
        <item x="1256"/>
        <item x="1402"/>
        <item x="1177"/>
        <item x="662"/>
        <item x="1772"/>
        <item x="1022"/>
        <item x="395"/>
        <item x="1471"/>
        <item x="1233"/>
        <item x="2191"/>
        <item x="455"/>
        <item x="772"/>
        <item x="1913"/>
        <item x="1662"/>
        <item x="1827"/>
        <item x="3301"/>
        <item x="1538"/>
        <item x="2224"/>
        <item x="1020"/>
        <item x="911"/>
        <item x="3438"/>
        <item x="2316"/>
        <item x="3790"/>
        <item x="2481"/>
        <item x="1321"/>
        <item x="1247"/>
        <item x="4011"/>
        <item x="1739"/>
        <item x="3149"/>
        <item x="217"/>
        <item x="4007"/>
        <item x="2044"/>
        <item x="1717"/>
        <item x="2073"/>
        <item x="44"/>
        <item x="2315"/>
        <item x="324"/>
        <item x="2742"/>
        <item x="2085"/>
        <item x="4039"/>
        <item x="995"/>
        <item x="1768"/>
        <item x="1798"/>
        <item x="2534"/>
        <item x="3294"/>
        <item x="1357"/>
        <item x="2246"/>
        <item x="1055"/>
        <item x="1292"/>
        <item x="1921"/>
        <item x="2419"/>
        <item x="1924"/>
        <item x="1930"/>
        <item x="385"/>
        <item x="1123"/>
        <item x="2976"/>
        <item x="7"/>
        <item x="531"/>
        <item x="2254"/>
        <item x="3020"/>
        <item x="2476"/>
        <item x="2572"/>
        <item x="2509"/>
        <item x="2125"/>
        <item x="153"/>
        <item x="2340"/>
        <item x="2436"/>
        <item x="842"/>
        <item x="1376"/>
        <item x="2430"/>
        <item x="4006"/>
        <item x="2262"/>
        <item x="1859"/>
        <item x="482"/>
        <item x="1130"/>
        <item x="1168"/>
        <item x="203"/>
        <item x="1434"/>
        <item x="3881"/>
        <item x="2563"/>
        <item x="2097"/>
        <item x="1851"/>
        <item x="1978"/>
        <item x="75"/>
        <item x="1746"/>
        <item x="893"/>
        <item x="847"/>
        <item x="1446"/>
        <item x="554"/>
        <item x="1724"/>
        <item x="3997"/>
        <item x="2328"/>
        <item x="2638"/>
        <item x="3231"/>
        <item x="1490"/>
        <item x="2741"/>
        <item x="3988"/>
        <item x="325"/>
        <item x="1652"/>
        <item x="2622"/>
        <item x="3227"/>
        <item x="1108"/>
        <item x="2176"/>
        <item x="357"/>
        <item x="1138"/>
        <item x="1880"/>
        <item x="1167"/>
        <item x="338"/>
        <item x="4038"/>
        <item x="3778"/>
        <item x="2503"/>
        <item x="4013"/>
        <item x="2755"/>
        <item x="1713"/>
        <item x="216"/>
        <item x="2038"/>
        <item x="855"/>
        <item x="3394"/>
        <item x="386"/>
        <item x="485"/>
        <item x="2061"/>
        <item x="3559"/>
        <item x="287"/>
        <item x="3167"/>
        <item x="462"/>
        <item x="622"/>
        <item x="1454"/>
        <item x="71"/>
        <item x="2974"/>
        <item x="990"/>
        <item x="1129"/>
        <item x="1744"/>
        <item x="879"/>
        <item x="1030"/>
        <item x="2992"/>
        <item x="1450"/>
        <item x="2186"/>
        <item x="971"/>
        <item x="2375"/>
        <item x="289"/>
        <item x="1257"/>
        <item x="3189"/>
        <item x="168"/>
        <item x="2679"/>
        <item x="1383"/>
        <item x="70"/>
        <item x="1609"/>
        <item x="590"/>
        <item x="1949"/>
        <item x="197"/>
        <item x="502"/>
        <item x="2816"/>
        <item x="2540"/>
        <item x="2435"/>
        <item x="2568"/>
        <item x="161"/>
        <item x="1801"/>
        <item x="3951"/>
        <item x="581"/>
        <item x="3073"/>
        <item x="301"/>
        <item x="318"/>
        <item x="1179"/>
        <item x="637"/>
        <item x="381"/>
        <item x="1901"/>
        <item x="3295"/>
        <item x="2431"/>
        <item x="1727"/>
        <item x="3930"/>
        <item x="2037"/>
        <item x="467"/>
        <item x="658"/>
        <item x="686"/>
        <item x="1741"/>
        <item x="2145"/>
        <item x="3964"/>
        <item x="111"/>
        <item x="1516"/>
        <item x="1606"/>
        <item x="2584"/>
        <item x="2169"/>
        <item x="2875"/>
        <item x="1424"/>
        <item x="3360"/>
        <item x="885"/>
        <item x="1146"/>
        <item x="398"/>
        <item x="458"/>
        <item x="1083"/>
        <item x="850"/>
        <item x="3109"/>
        <item x="745"/>
        <item x="2058"/>
        <item x="2457"/>
        <item x="878"/>
        <item x="1932"/>
        <item x="829"/>
        <item x="2619"/>
        <item x="3329"/>
        <item x="1836"/>
        <item x="3427"/>
        <item x="1159"/>
        <item x="2226"/>
        <item x="2607"/>
        <item x="702"/>
        <item x="1082"/>
        <item x="3298"/>
        <item x="2721"/>
        <item x="901"/>
        <item x="1942"/>
        <item x="1400"/>
        <item x="1737"/>
        <item x="2082"/>
        <item x="883"/>
        <item x="533"/>
        <item x="3799"/>
        <item x="37"/>
        <item x="2175"/>
        <item x="420"/>
        <item x="346"/>
        <item x="2794"/>
        <item x="169"/>
        <item x="822"/>
        <item x="727"/>
        <item x="2250"/>
        <item x="407"/>
        <item x="755"/>
        <item x="1224"/>
        <item x="3802"/>
        <item x="2385"/>
        <item x="2300"/>
        <item x="1691"/>
        <item x="2379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50"/>
        <item x="83"/>
        <item x="0"/>
        <item x="475"/>
        <item x="90"/>
        <item x="537"/>
        <item x="1317"/>
        <item x="1012"/>
        <item x="1021"/>
        <item x="3005"/>
        <item x="2394"/>
        <item x="681"/>
        <item x="2308"/>
        <item x="839"/>
        <item x="1254"/>
        <item x="1679"/>
        <item x="766"/>
        <item x="2827"/>
        <item x="1747"/>
        <item x="105"/>
        <item x="138"/>
        <item x="177"/>
        <item x="1834"/>
        <item x="1312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7"/>
        <item x="1702"/>
        <item x="1205"/>
        <item x="1604"/>
        <item x="2428"/>
        <item x="6"/>
        <item x="225"/>
        <item x="805"/>
        <item x="1675"/>
        <item x="597"/>
        <item x="58"/>
        <item x="513"/>
        <item x="3139"/>
        <item x="3760"/>
        <item x="584"/>
        <item x="302"/>
        <item x="536"/>
        <item x="3959"/>
        <item x="2311"/>
        <item x="9"/>
        <item x="1368"/>
        <item x="2024"/>
        <item x="923"/>
        <item x="4060"/>
        <item x="2342"/>
        <item x="2995"/>
        <item x="259"/>
        <item x="892"/>
        <item x="2288"/>
        <item x="558"/>
        <item x="3992"/>
        <item x="3935"/>
        <item x="934"/>
        <item x="277"/>
        <item x="904"/>
        <item x="841"/>
        <item x="3319"/>
        <item x="905"/>
        <item x="240"/>
        <item x="457"/>
        <item x="1595"/>
        <item x="973"/>
        <item x="835"/>
        <item x="2185"/>
        <item x="1833"/>
        <item x="2310"/>
        <item x="1822"/>
        <item x="2897"/>
        <item x="902"/>
        <item x="543"/>
        <item x="1038"/>
        <item x="367"/>
        <item x="43"/>
        <item x="1294"/>
        <item x="132"/>
        <item x="1389"/>
        <item x="867"/>
        <item x="3367"/>
        <item x="4037"/>
        <item x="3637"/>
        <item x="3425"/>
        <item x="1547"/>
        <item x="1162"/>
        <item x="348"/>
        <item x="866"/>
        <item x="2880"/>
        <item x="356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5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9"/>
        <item x="1339"/>
        <item x="3877"/>
        <item x="3314"/>
        <item x="1166"/>
        <item x="3498"/>
        <item x="1594"/>
        <item x="141"/>
        <item x="2011"/>
        <item x="430"/>
        <item x="1645"/>
        <item x="2051"/>
        <item x="221"/>
        <item x="1620"/>
        <item x="234"/>
        <item x="117"/>
        <item x="3299"/>
        <item x="1297"/>
        <item x="3285"/>
        <item x="3213"/>
        <item x="3030"/>
        <item x="1196"/>
        <item x="1143"/>
        <item x="2277"/>
        <item x="119"/>
        <item x="2134"/>
        <item x="700"/>
        <item x="491"/>
        <item x="4073"/>
        <item x="1745"/>
        <item x="3095"/>
        <item x="3316"/>
        <item x="924"/>
        <item x="989"/>
        <item x="3200"/>
        <item x="1690"/>
        <item x="3041"/>
        <item x="2983"/>
        <item x="864"/>
        <item x="875"/>
        <item x="403"/>
        <item x="1991"/>
        <item x="3908"/>
        <item x="2"/>
        <item x="890"/>
        <item x="1900"/>
        <item x="640"/>
        <item x="3050"/>
        <item x="1677"/>
        <item x="74"/>
        <item x="1228"/>
        <item x="2417"/>
        <item x="56"/>
        <item x="1221"/>
        <item x="2991"/>
        <item x="2798"/>
        <item x="254"/>
        <item x="3051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4"/>
        <item x="3984"/>
        <item x="2605"/>
        <item x="2144"/>
        <item x="1546"/>
        <item x="2705"/>
        <item x="3036"/>
        <item x="276"/>
        <item x="1968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7"/>
        <item x="1550"/>
        <item x="737"/>
        <item x="2302"/>
        <item x="113"/>
        <item x="1416"/>
        <item x="3247"/>
        <item x="1285"/>
        <item x="2031"/>
        <item x="3721"/>
        <item x="3787"/>
        <item x="3608"/>
        <item x="1869"/>
        <item x="2826"/>
        <item x="2904"/>
        <item x="1815"/>
        <item x="3244"/>
        <item x="222"/>
        <item x="2344"/>
        <item x="1977"/>
        <item x="1969"/>
        <item x="2211"/>
        <item x="3494"/>
        <item x="3620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2"/>
        <item x="3286"/>
        <item x="949"/>
        <item x="1529"/>
        <item x="2135"/>
        <item x="61"/>
        <item x="80"/>
        <item x="2149"/>
        <item x="1258"/>
        <item x="3804"/>
        <item x="3463"/>
        <item x="3150"/>
        <item x="3258"/>
        <item x="3032"/>
        <item x="2322"/>
        <item x="1832"/>
        <item x="2054"/>
        <item x="1211"/>
        <item x="542"/>
        <item x="2112"/>
        <item x="260"/>
        <item x="820"/>
        <item x="1965"/>
        <item x="1084"/>
        <item x="1458"/>
        <item x="3081"/>
        <item x="3565"/>
        <item x="2872"/>
        <item x="1191"/>
        <item x="237"/>
        <item x="1135"/>
        <item x="1958"/>
        <item x="2472"/>
        <item x="1469"/>
        <item x="3474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607"/>
        <item x="17"/>
        <item x="112"/>
        <item x="1528"/>
        <item x="207"/>
        <item x="2630"/>
        <item x="2071"/>
        <item x="1468"/>
        <item x="1602"/>
        <item x="84"/>
        <item x="1164"/>
        <item x="1273"/>
        <item x="749"/>
        <item x="3423"/>
        <item x="4070"/>
        <item x="210"/>
        <item x="54"/>
        <item x="414"/>
        <item x="1779"/>
        <item x="1954"/>
        <item x="2270"/>
        <item x="1555"/>
        <item x="3059"/>
        <item x="1654"/>
        <item x="427"/>
        <item x="3155"/>
        <item x="1579"/>
        <item x="16"/>
        <item x="2286"/>
        <item x="3003"/>
        <item x="645"/>
        <item x="2474"/>
        <item x="1556"/>
        <item x="1842"/>
        <item x="2060"/>
        <item x="3013"/>
        <item x="1114"/>
        <item x="1860"/>
        <item x="1346"/>
        <item x="2066"/>
        <item x="3148"/>
        <item x="1349"/>
        <item x="1314"/>
        <item x="1049"/>
        <item x="821"/>
        <item x="249"/>
        <item x="440"/>
        <item x="1887"/>
        <item x="2183"/>
        <item x="64"/>
        <item x="4026"/>
        <item x="881"/>
        <item x="211"/>
        <item x="268"/>
        <item x="3402"/>
        <item x="2289"/>
        <item x="1618"/>
        <item x="3393"/>
        <item x="3253"/>
        <item x="1189"/>
        <item x="1303"/>
        <item x="1453"/>
        <item x="3606"/>
        <item x="2606"/>
        <item x="2292"/>
        <item x="2484"/>
        <item x="1647"/>
        <item x="1626"/>
        <item x="903"/>
        <item x="1629"/>
        <item x="443"/>
        <item x="1397"/>
        <item x="1564"/>
        <item x="333"/>
        <item x="1225"/>
        <item x="1261"/>
        <item x="3512"/>
        <item x="3873"/>
        <item x="1024"/>
        <item x="1353"/>
        <item x="1506"/>
        <item x="795"/>
        <item x="1719"/>
        <item x="1621"/>
        <item x="2600"/>
        <item x="4034"/>
        <item x="532"/>
        <item x="155"/>
        <item x="602"/>
        <item x="4078"/>
        <item x="1282"/>
        <item x="2459"/>
        <item x="4057"/>
        <item x="2513"/>
        <item x="739"/>
        <item x="2985"/>
        <item x="1313"/>
        <item x="3958"/>
        <item x="2841"/>
        <item x="1867"/>
        <item x="2399"/>
        <item x="2109"/>
        <item x="751"/>
        <item x="1336"/>
        <item x="641"/>
        <item x="3131"/>
        <item x="869"/>
        <item x="1616"/>
        <item x="4019"/>
        <item x="1570"/>
        <item x="880"/>
        <item x="1923"/>
        <item x="1379"/>
        <item x="3417"/>
        <item x="941"/>
        <item x="2837"/>
        <item x="1091"/>
        <item x="1575"/>
        <item x="3230"/>
        <item x="1543"/>
        <item x="716"/>
        <item x="567"/>
        <item x="2275"/>
        <item x="3666"/>
        <item x="559"/>
        <item x="1758"/>
        <item x="3021"/>
        <item x="1174"/>
        <item x="402"/>
        <item x="3025"/>
        <item x="3371"/>
        <item x="1780"/>
        <item x="2463"/>
        <item x="2193"/>
        <item x="1025"/>
        <item x="3557"/>
        <item x="522"/>
        <item x="2596"/>
        <item x="1777"/>
        <item x="665"/>
        <item x="2737"/>
        <item x="1596"/>
        <item x="1217"/>
        <item x="2077"/>
        <item x="1767"/>
        <item x="2383"/>
        <item x="2089"/>
        <item x="3548"/>
        <item x="1419"/>
        <item x="3350"/>
        <item x="588"/>
        <item x="697"/>
        <item x="2087"/>
        <item x="1101"/>
        <item x="3994"/>
        <item x="1826"/>
        <item x="1328"/>
        <item x="1635"/>
        <item x="4029"/>
        <item x="2374"/>
        <item x="2696"/>
        <item x="3259"/>
        <item x="1838"/>
        <item x="1803"/>
        <item x="402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712"/>
        <item x="3233"/>
        <item x="757"/>
        <item x="2402"/>
        <item x="1117"/>
        <item x="2227"/>
        <item x="267"/>
        <item x="2438"/>
        <item x="1910"/>
        <item x="996"/>
        <item x="3923"/>
        <item x="3355"/>
        <item x="3784"/>
        <item x="2762"/>
        <item x="1738"/>
        <item x="2766"/>
        <item x="2859"/>
        <item x="3990"/>
        <item x="165"/>
        <item x="723"/>
        <item x="1658"/>
        <item x="604"/>
        <item x="2355"/>
        <item x="316"/>
        <item x="1962"/>
        <item x="624"/>
        <item x="2220"/>
        <item x="780"/>
        <item x="962"/>
        <item x="1870"/>
        <item x="2297"/>
        <item x="342"/>
        <item x="3201"/>
        <item x="1311"/>
        <item x="480"/>
        <item x="3568"/>
        <item x="1014"/>
        <item x="2405"/>
        <item x="1393"/>
        <item x="3023"/>
        <item x="1367"/>
        <item x="2064"/>
        <item x="1160"/>
        <item x="167"/>
        <item x="984"/>
        <item x="3838"/>
        <item x="3"/>
        <item x="3292"/>
        <item x="2215"/>
        <item x="1161"/>
        <item x="2001"/>
        <item x="353"/>
        <item x="3614"/>
        <item x="1559"/>
        <item x="1558"/>
        <item x="2458"/>
        <item x="3205"/>
        <item x="2231"/>
        <item x="2167"/>
        <item x="1140"/>
        <item x="3818"/>
        <item x="1707"/>
        <item x="3206"/>
        <item x="3487"/>
        <item x="2091"/>
        <item x="3408"/>
        <item x="849"/>
        <item x="3462"/>
        <item x="1788"/>
        <item x="1871"/>
        <item x="4088"/>
        <item x="3436"/>
        <item x="2500"/>
        <item x="3754"/>
        <item x="793"/>
        <item x="2523"/>
        <item x="1036"/>
        <item x="2561"/>
        <item x="1876"/>
        <item x="728"/>
        <item x="2869"/>
        <item x="1405"/>
        <item x="2536"/>
        <item x="2729"/>
        <item x="1964"/>
        <item x="1792"/>
        <item x="1760"/>
        <item x="1144"/>
        <item x="3142"/>
        <item x="1173"/>
        <item x="454"/>
        <item x="3057"/>
        <item x="3810"/>
        <item x="1429"/>
        <item x="3251"/>
        <item x="1170"/>
        <item x="3996"/>
        <item x="687"/>
        <item x="3672"/>
        <item x="810"/>
        <item x="3618"/>
        <item x="607"/>
        <item x="616"/>
        <item x="439"/>
        <item x="1460"/>
        <item x="1165"/>
        <item x="3871"/>
        <item x="4091"/>
        <item x="4061"/>
        <item x="2695"/>
        <item x="2258"/>
        <item x="3484"/>
        <item x="91"/>
        <item x="3428"/>
        <item x="1423"/>
        <item x="3406"/>
        <item x="3277"/>
        <item x="3914"/>
        <item x="2444"/>
        <item x="3471"/>
        <item x="2642"/>
        <item x="3527"/>
        <item x="2321"/>
        <item x="1889"/>
        <item x="4046"/>
        <item x="3987"/>
        <item x="3929"/>
        <item x="884"/>
        <item x="740"/>
        <item x="2296"/>
        <item x="2774"/>
        <item x="3449"/>
        <item x="3455"/>
        <item x="2293"/>
        <item x="3049"/>
        <item x="2867"/>
        <item x="3370"/>
        <item x="3315"/>
        <item x="1220"/>
        <item x="3693"/>
        <item x="1721"/>
        <item x="891"/>
        <item x="26"/>
        <item x="2588"/>
        <item x="1776"/>
        <item x="2966"/>
        <item x="3793"/>
        <item x="3571"/>
        <item x="307"/>
        <item x="2370"/>
        <item x="4008"/>
        <item x="198"/>
        <item x="3089"/>
        <item x="3147"/>
        <item x="635"/>
        <item x="1301"/>
        <item x="3788"/>
        <item x="3547"/>
        <item x="2704"/>
        <item x="2090"/>
        <item x="1919"/>
        <item x="1774"/>
        <item x="3531"/>
        <item x="627"/>
        <item x="1905"/>
        <item x="857"/>
        <item x="4025"/>
        <item x="2933"/>
        <item x="3866"/>
        <item x="358"/>
        <item x="2868"/>
        <item x="3654"/>
        <item x="1307"/>
        <item x="1112"/>
        <item x="3580"/>
        <item x="3461"/>
        <item x="3757"/>
        <item x="1109"/>
        <item x="3876"/>
        <item x="1527"/>
        <item x="1250"/>
        <item x="2861"/>
        <item x="3016"/>
        <item x="4048"/>
        <item x="3451"/>
        <item x="2608"/>
        <item x="1344"/>
        <item x="2818"/>
        <item x="4017"/>
        <item x="1534"/>
        <item x="2656"/>
        <item x="2119"/>
        <item x="3569"/>
        <item x="2223"/>
        <item x="32"/>
        <item x="3896"/>
        <item x="4066"/>
        <item x="764"/>
        <item x="4012"/>
        <item x="812"/>
        <item x="938"/>
        <item x="722"/>
        <item x="160"/>
        <item x="2170"/>
        <item x="2442"/>
        <item x="2244"/>
        <item x="1222"/>
        <item x="2529"/>
        <item x="3140"/>
        <item x="2586"/>
        <item x="1480"/>
        <item x="2514"/>
        <item x="1288"/>
        <item x="3407"/>
        <item x="3152"/>
        <item x="2234"/>
        <item x="2282"/>
        <item x="3250"/>
        <item x="3225"/>
        <item x="2299"/>
        <item x="1041"/>
        <item x="3374"/>
        <item x="2935"/>
        <item x="3535"/>
        <item x="3816"/>
        <item x="2266"/>
        <item x="274"/>
        <item x="3378"/>
        <item x="3224"/>
        <item x="922"/>
        <item x="3094"/>
        <item x="4010"/>
        <item x="2036"/>
        <item x="2811"/>
        <item x="3899"/>
        <item x="2806"/>
        <item x="3115"/>
        <item x="131"/>
        <item x="1644"/>
        <item x="3601"/>
        <item x="3768"/>
        <item x="1051"/>
        <item x="3305"/>
        <item x="1704"/>
        <item x="3505"/>
        <item x="1187"/>
        <item x="1944"/>
        <item x="3432"/>
        <item x="3178"/>
        <item x="526"/>
        <item x="1395"/>
        <item x="2707"/>
        <item x="3024"/>
        <item x="173"/>
        <item x="1761"/>
        <item x="3507"/>
        <item x="175"/>
        <item x="3854"/>
        <item x="3683"/>
        <item x="3523"/>
        <item x="2364"/>
        <item x="1553"/>
        <item x="2317"/>
        <item x="1955"/>
        <item x="705"/>
        <item x="606"/>
        <item x="767"/>
        <item x="3863"/>
        <item x="2040"/>
        <item x="1909"/>
        <item x="2454"/>
        <item x="2849"/>
        <item x="3458"/>
        <item x="2885"/>
        <item x="352"/>
        <item x="4015"/>
        <item x="1463"/>
        <item x="1403"/>
        <item x="2834"/>
        <item x="424"/>
        <item x="3338"/>
        <item x="255"/>
        <item x="2409"/>
        <item x="2260"/>
        <item x="3193"/>
        <item x="510"/>
        <item x="2245"/>
        <item x="3190"/>
        <item x="2188"/>
        <item x="577"/>
        <item x="2539"/>
        <item x="3119"/>
        <item x="1306"/>
        <item x="3733"/>
        <item x="3391"/>
        <item x="30"/>
        <item x="3145"/>
        <item x="3351"/>
        <item x="779"/>
        <item x="898"/>
        <item x="2352"/>
        <item x="539"/>
        <item x="3308"/>
        <item x="3332"/>
        <item x="3039"/>
        <item x="3450"/>
        <item x="1149"/>
        <item x="3626"/>
        <item x="409"/>
        <item x="3516"/>
        <item x="693"/>
        <item x="1525"/>
        <item x="3416"/>
        <item x="689"/>
        <item x="1586"/>
        <item x="2967"/>
        <item x="3581"/>
        <item x="1557"/>
        <item x="2613"/>
        <item x="2345"/>
        <item x="2831"/>
        <item x="2585"/>
        <item x="2236"/>
        <item x="3781"/>
        <item x="1318"/>
        <item x="2587"/>
        <item x="2573"/>
        <item x="3764"/>
        <item x="496"/>
        <item x="1363"/>
        <item x="1733"/>
        <item x="1040"/>
        <item x="3312"/>
        <item x="2013"/>
        <item x="3104"/>
        <item x="3435"/>
        <item x="490"/>
        <item x="2133"/>
        <item x="1795"/>
        <item x="2965"/>
        <item x="1106"/>
        <item x="266"/>
        <item x="3975"/>
        <item x="202"/>
        <item x="2847"/>
        <item x="1898"/>
        <item x="1734"/>
        <item x="3276"/>
        <item x="3260"/>
        <item x="2271"/>
        <item x="3910"/>
        <item x="576"/>
        <item x="639"/>
        <item x="1899"/>
        <item x="3560"/>
        <item x="2636"/>
        <item x="3681"/>
        <item x="621"/>
        <item x="2544"/>
        <item x="2518"/>
        <item x="1603"/>
        <item x="2178"/>
        <item x="3611"/>
        <item x="2253"/>
        <item x="733"/>
        <item x="183"/>
        <item x="544"/>
        <item x="1820"/>
        <item x="1688"/>
        <item x="3900"/>
        <item x="1194"/>
        <item x="2628"/>
        <item x="212"/>
        <item x="2113"/>
        <item x="4072"/>
        <item x="3445"/>
        <item x="2815"/>
        <item x="127"/>
        <item x="263"/>
        <item x="3765"/>
        <item x="2609"/>
        <item x="1711"/>
        <item x="1685"/>
        <item x="2116"/>
        <item x="3776"/>
        <item x="3334"/>
        <item x="2366"/>
        <item x="1176"/>
        <item x="1951"/>
        <item x="3318"/>
        <item x="1249"/>
        <item x="521"/>
        <item x="4054"/>
        <item x="1369"/>
        <item x="3916"/>
        <item x="2483"/>
        <item x="2688"/>
        <item x="868"/>
        <item x="1186"/>
        <item x="3670"/>
        <item x="2388"/>
        <item x="3310"/>
        <item x="392"/>
        <item x="4079"/>
        <item x="1990"/>
        <item x="3977"/>
        <item x="1981"/>
        <item x="2996"/>
        <item x="3048"/>
        <item x="2805"/>
        <item x="2808"/>
        <item x="519"/>
        <item x="2998"/>
        <item x="110"/>
        <item x="910"/>
        <item x="656"/>
        <item x="2791"/>
        <item x="1948"/>
        <item x="3336"/>
        <item x="3786"/>
        <item x="2545"/>
        <item x="3168"/>
        <item x="3188"/>
        <item x="3221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68"/>
        <item x="2629"/>
        <item x="1169"/>
        <item x="2032"/>
        <item x="3354"/>
        <item x="1858"/>
        <item x="356"/>
        <item x="2072"/>
        <item x="874"/>
        <item x="3132"/>
        <item x="1512"/>
        <item x="1823"/>
        <item x="3179"/>
        <item x="2065"/>
        <item x="2913"/>
        <item x="1696"/>
        <item x="1158"/>
        <item x="1927"/>
        <item x="40"/>
        <item x="3196"/>
        <item x="125"/>
        <item x="1794"/>
        <item x="214"/>
        <item x="3121"/>
        <item x="2201"/>
        <item x="3134"/>
        <item x="620"/>
        <item x="2902"/>
        <item x="3934"/>
        <item x="3389"/>
        <item x="979"/>
        <item x="3534"/>
        <item x="272"/>
        <item x="337"/>
        <item x="3807"/>
        <item x="3055"/>
        <item x="2593"/>
        <item x="3756"/>
        <item x="3080"/>
        <item x="179"/>
        <item x="368"/>
        <item x="1614"/>
        <item x="3509"/>
        <item x="2206"/>
        <item x="1152"/>
        <item x="2117"/>
        <item x="247"/>
        <item x="1086"/>
        <item x="3598"/>
        <item x="694"/>
        <item x="695"/>
        <item x="384"/>
        <item x="2667"/>
        <item x="1208"/>
        <item x="4077"/>
        <item x="1154"/>
        <item x="1485"/>
        <item x="1192"/>
        <item x="315"/>
        <item x="1241"/>
        <item x="2793"/>
        <item x="1992"/>
        <item x="3513"/>
        <item x="215"/>
        <item x="1585"/>
        <item x="3126"/>
        <item x="3270"/>
        <item x="3610"/>
        <item x="3429"/>
        <item x="3475"/>
        <item x="449"/>
        <item x="140"/>
        <item x="3157"/>
        <item x="286"/>
        <item x="1238"/>
        <item x="1562"/>
        <item x="741"/>
        <item x="844"/>
        <item x="1961"/>
        <item x="3317"/>
        <item x="3204"/>
        <item x="3092"/>
        <item x="4036"/>
        <item x="3628"/>
        <item x="2238"/>
        <item x="2486"/>
        <item x="3785"/>
        <item x="3662"/>
        <item x="1499"/>
        <item x="664"/>
        <item x="1218"/>
        <item x="1489"/>
        <item x="2096"/>
        <item x="1207"/>
        <item x="2373"/>
        <item x="3684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6"/>
        <item x="60"/>
        <item x="3911"/>
        <item x="1825"/>
        <item x="144"/>
        <item x="2800"/>
        <item x="115"/>
        <item x="2416"/>
        <item x="3212"/>
        <item x="4047"/>
        <item x="3001"/>
        <item x="2969"/>
        <item x="535"/>
        <item x="1571"/>
        <item x="350"/>
        <item x="285"/>
        <item x="1232"/>
        <item x="1451"/>
        <item x="3491"/>
        <item x="3335"/>
        <item x="2395"/>
        <item x="1903"/>
        <item x="464"/>
        <item x="3858"/>
        <item x="3060"/>
        <item x="2905"/>
        <item x="340"/>
        <item x="3176"/>
        <item x="4031"/>
        <item x="3644"/>
        <item x="787"/>
        <item x="1398"/>
        <item x="3015"/>
        <item x="2382"/>
        <item x="3738"/>
        <item x="1281"/>
        <item x="1751"/>
        <item x="916"/>
        <item x="3467"/>
        <item x="96"/>
        <item x="3156"/>
        <item x="1017"/>
        <item x="3938"/>
        <item x="3822"/>
        <item x="3174"/>
        <item x="1998"/>
        <item x="436"/>
        <item x="1680"/>
        <item x="2736"/>
        <item x="1591"/>
        <item x="1095"/>
        <item x="299"/>
        <item x="107"/>
        <item x="876"/>
        <item x="97"/>
        <item x="194"/>
        <item x="1308"/>
        <item x="2683"/>
        <item x="580"/>
        <item x="1236"/>
        <item x="1631"/>
        <item x="359"/>
        <item x="2893"/>
        <item x="1420"/>
        <item x="3357"/>
        <item x="3136"/>
        <item x="1430"/>
        <item x="2981"/>
        <item x="3018"/>
        <item x="2758"/>
        <item x="3454"/>
        <item x="418"/>
        <item x="610"/>
        <item x="592"/>
        <item x="1759"/>
        <item x="1183"/>
        <item x="3532"/>
        <item x="3541"/>
        <item x="2228"/>
        <item x="468"/>
        <item x="804"/>
        <item x="1520"/>
        <item x="3325"/>
        <item x="3947"/>
        <item x="661"/>
        <item x="2304"/>
        <item x="2390"/>
        <item x="2731"/>
        <item x="3556"/>
        <item x="2372"/>
        <item x="3833"/>
        <item x="612"/>
        <item x="3477"/>
        <item x="2715"/>
        <item x="3715"/>
        <item x="1809"/>
        <item x="3694"/>
        <item x="2156"/>
        <item x="3064"/>
        <item x="1449"/>
        <item x="3982"/>
        <item x="1157"/>
        <item x="366"/>
        <item x="163"/>
        <item x="3042"/>
        <item x="1172"/>
        <item x="3885"/>
        <item x="2700"/>
        <item x="896"/>
        <item x="129"/>
        <item x="3397"/>
        <item x="461"/>
        <item x="3633"/>
        <item x="2560"/>
        <item x="3343"/>
        <item x="3387"/>
        <item x="3762"/>
        <item x="3077"/>
        <item x="982"/>
        <item x="2397"/>
        <item x="3563"/>
        <item x="1322"/>
        <item x="3729"/>
        <item x="3313"/>
        <item x="2614"/>
        <item x="2278"/>
        <item x="613"/>
        <item x="919"/>
        <item x="3499"/>
        <item x="2248"/>
        <item x="2684"/>
        <item x="2776"/>
        <item x="2923"/>
        <item x="2993"/>
        <item x="2941"/>
        <item x="1830"/>
        <item x="3072"/>
        <item x="2782"/>
        <item x="1625"/>
        <item x="2148"/>
        <item x="425"/>
        <item x="265"/>
        <item x="1931"/>
        <item x="3421"/>
        <item x="906"/>
        <item x="1828"/>
        <item x="4056"/>
        <item x="2828"/>
        <item x="2202"/>
        <item x="3033"/>
        <item x="614"/>
        <item x="3043"/>
        <item x="3815"/>
        <item x="3703"/>
        <item x="2295"/>
        <item x="3442"/>
        <item x="2369"/>
        <item x="1659"/>
        <item x="3468"/>
        <item x="3084"/>
        <item x="2477"/>
        <item x="1305"/>
        <item x="2580"/>
        <item x="2143"/>
        <item x="4018"/>
        <item x="1912"/>
        <item x="2627"/>
        <item x="2927"/>
        <item x="783"/>
        <item x="4063"/>
        <item x="2279"/>
        <item x="582"/>
        <item x="2620"/>
        <item x="3372"/>
        <item x="3742"/>
        <item x="726"/>
        <item x="2222"/>
        <item x="2209"/>
        <item x="2057"/>
        <item x="2241"/>
        <item x="3636"/>
        <item x="391"/>
        <item x="974"/>
        <item x="2276"/>
        <item x="2016"/>
        <item x="617"/>
        <item x="3538"/>
        <item x="2932"/>
        <item x="314"/>
        <item x="2098"/>
        <item x="3545"/>
        <item x="2756"/>
        <item x="2948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489"/>
        <item x="1510"/>
        <item x="954"/>
        <item x="1093"/>
        <item x="3194"/>
        <item x="573"/>
        <item x="1686"/>
        <item x="2946"/>
        <item x="3122"/>
        <item x="3226"/>
        <item x="2166"/>
        <item x="3382"/>
        <item x="3074"/>
        <item x="3944"/>
        <item x="2825"/>
        <item x="3946"/>
        <item x="3198"/>
        <item x="2216"/>
        <item x="2019"/>
        <item x="2647"/>
        <item x="3605"/>
        <item x="3971"/>
        <item x="3375"/>
        <item x="2668"/>
        <item x="932"/>
        <item x="2525"/>
        <item x="2590"/>
        <item x="1464"/>
        <item x="3649"/>
        <item x="1730"/>
        <item x="2197"/>
        <item x="2703"/>
        <item x="3446"/>
        <item x="2940"/>
        <item x="2896"/>
        <item x="2371"/>
        <item x="724"/>
        <item x="1360"/>
        <item x="3895"/>
        <item x="3181"/>
        <item x="3133"/>
        <item x="2014"/>
        <item x="3185"/>
        <item x="3588"/>
        <item x="3651"/>
        <item x="1341"/>
        <item x="3284"/>
        <item x="200"/>
        <item x="2221"/>
        <item x="3078"/>
        <item x="3029"/>
        <item x="2531"/>
        <item x="3282"/>
        <item x="1023"/>
        <item x="2960"/>
        <item x="2708"/>
        <item x="4032"/>
        <item x="21"/>
        <item x="2541"/>
        <item x="2460"/>
        <item x="1848"/>
        <item x="3584"/>
        <item x="3099"/>
        <item x="4087"/>
        <item x="2988"/>
        <item x="1743"/>
        <item x="2205"/>
        <item x="3578"/>
        <item x="1791"/>
        <item x="1742"/>
        <item x="3327"/>
        <item x="3726"/>
        <item x="2754"/>
        <item x="3630"/>
        <item x="4076"/>
        <item x="156"/>
        <item x="1693"/>
        <item x="1260"/>
        <item x="3660"/>
        <item x="3214"/>
        <item x="2464"/>
        <item x="1868"/>
        <item x="3469"/>
        <item x="709"/>
        <item x="655"/>
        <item x="3542"/>
        <item x="3640"/>
        <item x="1623"/>
        <item x="1549"/>
        <item x="2273"/>
        <item x="1669"/>
        <item x="2972"/>
        <item x="1705"/>
        <item x="3599"/>
        <item x="2780"/>
        <item x="947"/>
        <item x="3349"/>
        <item x="827"/>
        <item x="3653"/>
        <item x="1039"/>
        <item x="630"/>
        <item x="1412"/>
        <item x="1296"/>
        <item x="3680"/>
        <item x="2810"/>
        <item x="1531"/>
        <item x="836"/>
        <item x="3624"/>
        <item x="2601"/>
        <item x="615"/>
        <item x="1513"/>
        <item x="4033"/>
        <item x="3890"/>
        <item x="3037"/>
        <item x="1530"/>
        <item x="2694"/>
        <item x="3552"/>
        <item x="3629"/>
        <item x="566"/>
        <item x="3718"/>
        <item x="1199"/>
        <item x="3519"/>
        <item x="886"/>
        <item x="3573"/>
        <item x="104"/>
        <item x="1765"/>
        <item x="3875"/>
        <item x="1650"/>
        <item x="3728"/>
        <item x="429"/>
        <item x="1518"/>
        <item x="280"/>
        <item x="696"/>
        <item x="1973"/>
        <item x="2797"/>
        <item x="3642"/>
        <item x="1504"/>
        <item x="3704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0"/>
        <item x="3517"/>
        <item x="2973"/>
        <item x="3125"/>
        <item x="3508"/>
        <item x="3551"/>
        <item x="4051"/>
        <item x="3400"/>
        <item x="2515"/>
        <item x="1105"/>
        <item x="2217"/>
        <item x="3751"/>
        <item x="562"/>
        <item x="1075"/>
        <item x="3410"/>
        <item x="1219"/>
        <item x="3555"/>
        <item x="3035"/>
        <item x="3433"/>
        <item x="1013"/>
        <item x="3857"/>
        <item x="2360"/>
        <item x="2843"/>
        <item x="4089"/>
        <item x="3088"/>
        <item x="2235"/>
        <item x="3617"/>
        <item x="1831"/>
        <item x="3739"/>
        <item x="2493"/>
        <item x="417"/>
        <item x="3076"/>
        <item x="62"/>
        <item x="3635"/>
        <item x="3476"/>
        <item x="826"/>
        <item x="1382"/>
        <item x="2909"/>
        <item x="3390"/>
        <item x="3054"/>
        <item x="3970"/>
        <item x="4042"/>
        <item x="1987"/>
        <item x="1821"/>
        <item x="988"/>
        <item x="2709"/>
        <item x="1182"/>
        <item x="2030"/>
        <item x="2952"/>
        <item x="3830"/>
        <item x="1392"/>
        <item x="2469"/>
        <item x="3609"/>
        <item x="28"/>
        <item x="3806"/>
        <item x="1947"/>
        <item x="2963"/>
        <item x="2699"/>
        <item x="747"/>
        <item x="2949"/>
        <item x="2692"/>
        <item x="3746"/>
        <item x="794"/>
        <item x="2063"/>
        <item x="3075"/>
        <item x="599"/>
        <item x="648"/>
        <item x="4016"/>
        <item x="3430"/>
        <item x="3979"/>
        <item x="3661"/>
        <item x="2697"/>
        <item x="1044"/>
        <item x="3071"/>
        <item x="1251"/>
        <item x="1425"/>
        <item x="201"/>
        <item x="85"/>
        <item x="2871"/>
        <item x="1891"/>
        <item x="1706"/>
        <item x="245"/>
        <item x="2129"/>
        <item x="3840"/>
        <item x="2398"/>
        <item x="2916"/>
        <item x="145"/>
        <item x="2041"/>
        <item x="3851"/>
        <item x="2025"/>
        <item x="1061"/>
        <item x="2879"/>
        <item x="3597"/>
        <item x="3763"/>
        <item x="3974"/>
        <item x="2384"/>
        <item x="1839"/>
        <item x="2739"/>
        <item x="3186"/>
        <item x="3106"/>
        <item x="2824"/>
        <item x="3587"/>
        <item x="3271"/>
        <item x="1983"/>
        <item x="473"/>
        <item x="1002"/>
        <item x="1612"/>
        <item x="81"/>
        <item x="1378"/>
        <item x="1214"/>
        <item x="2530"/>
        <item x="2152"/>
        <item x="3658"/>
        <item x="2351"/>
        <item x="3368"/>
        <item x="36"/>
        <item x="4020"/>
        <item x="2922"/>
        <item x="3044"/>
        <item x="952"/>
        <item x="2347"/>
        <item x="1096"/>
        <item x="1539"/>
        <item x="907"/>
        <item x="3243"/>
        <item x="4044"/>
        <item x="2521"/>
        <item x="3819"/>
        <item x="304"/>
        <item x="1672"/>
        <item x="1351"/>
        <item x="2357"/>
        <item x="2243"/>
        <item x="1201"/>
        <item x="3058"/>
        <item x="2971"/>
        <item x="326"/>
        <item x="3836"/>
        <item x="2781"/>
        <item x="452"/>
        <item x="3638"/>
        <item x="2280"/>
        <item x="2358"/>
        <item x="846"/>
        <item x="515"/>
        <item x="3853"/>
        <item x="2461"/>
        <item x="2408"/>
        <item x="3483"/>
        <item x="1523"/>
        <item x="2004"/>
        <item x="3376"/>
        <item x="3263"/>
        <item x="3820"/>
        <item x="3864"/>
        <item x="2750"/>
        <item x="1298"/>
        <item x="953"/>
        <item x="748"/>
        <item x="2947"/>
        <item x="3082"/>
        <item x="1729"/>
        <item x="2716"/>
        <item x="227"/>
        <item x="1610"/>
        <item x="410"/>
        <item x="860"/>
        <item x="2854"/>
        <item x="2141"/>
        <item x="634"/>
        <item x="3340"/>
        <item x="1915"/>
        <item x="4059"/>
        <item x="965"/>
        <item x="1648"/>
        <item x="3232"/>
        <item x="2020"/>
        <item x="2714"/>
        <item x="453"/>
        <item x="1259"/>
        <item x="2680"/>
        <item x="3995"/>
        <item x="19"/>
        <item x="2495"/>
        <item x="711"/>
        <item x="2724"/>
        <item x="889"/>
        <item x="3655"/>
        <item x="2349"/>
        <item x="3218"/>
        <item x="48"/>
        <item x="3897"/>
        <item x="1999"/>
        <item x="777"/>
        <item x="328"/>
        <item x="3326"/>
        <item x="672"/>
        <item x="2023"/>
        <item x="3113"/>
        <item x="1315"/>
        <item x="1963"/>
        <item x="3331"/>
        <item x="3235"/>
        <item x="3869"/>
        <item x="2381"/>
        <item x="3346"/>
        <item x="3750"/>
        <item x="852"/>
        <item x="2506"/>
        <item x="2263"/>
        <item x="3242"/>
        <item x="2678"/>
        <item x="3396"/>
        <item x="3583"/>
        <item x="957"/>
        <item x="3922"/>
        <item x="3171"/>
        <item x="3112"/>
        <item x="2378"/>
        <item x="708"/>
        <item x="3567"/>
        <item x="3529"/>
        <item x="3943"/>
        <item x="3246"/>
        <item x="3961"/>
        <item x="1835"/>
        <item x="1755"/>
        <item x="761"/>
        <item x="2323"/>
        <item x="2455"/>
        <item x="2659"/>
        <item x="3800"/>
        <item x="2901"/>
        <item x="792"/>
        <item x="3759"/>
        <item x="2452"/>
        <item x="446"/>
        <item x="2979"/>
        <item x="3595"/>
        <item x="3085"/>
        <item x="377"/>
        <item x="742"/>
        <item x="3705"/>
        <item x="1627"/>
        <item x="82"/>
        <item x="3525"/>
        <item x="116"/>
        <item x="3747"/>
        <item x="927"/>
        <item x="3502"/>
        <item x="2555"/>
        <item x="2713"/>
        <item x="282"/>
        <item x="699"/>
        <item x="1150"/>
        <item x="128"/>
        <item x="1406"/>
        <item x="3920"/>
        <item x="3956"/>
        <item x="3732"/>
        <item x="3172"/>
        <item x="3440"/>
        <item x="3496"/>
        <item x="3553"/>
        <item x="3187"/>
        <item x="1989"/>
        <item x="3878"/>
        <item x="2376"/>
        <item x="2892"/>
        <item x="1656"/>
        <item x="3108"/>
        <item x="171"/>
        <item x="2173"/>
        <item x="629"/>
        <item x="1090"/>
        <item x="2884"/>
        <item x="1855"/>
        <item x="469"/>
        <item x="317"/>
        <item x="3127"/>
        <item x="2900"/>
        <item x="1514"/>
        <item x="158"/>
        <item x="2898"/>
        <item x="236"/>
        <item x="1370"/>
        <item x="1843"/>
        <item x="3872"/>
        <item x="2912"/>
        <item x="845"/>
        <item x="1486"/>
        <item x="3414"/>
        <item x="1141"/>
        <item x="788"/>
        <item x="1078"/>
        <item x="1210"/>
        <item x="3321"/>
        <item x="1878"/>
        <item x="1600"/>
        <item x="1278"/>
        <item x="1565"/>
        <item x="2081"/>
        <item x="3215"/>
        <item x="649"/>
        <item x="3845"/>
        <item x="134"/>
        <item x="3579"/>
        <item x="4002"/>
        <item x="3273"/>
        <item x="3111"/>
        <item x="1731"/>
        <item x="1455"/>
        <item x="1491"/>
        <item x="561"/>
        <item x="819"/>
        <item x="789"/>
        <item x="3090"/>
        <item x="1634"/>
        <item x="3038"/>
        <item x="2154"/>
        <item x="2274"/>
        <item x="2128"/>
        <item x="3026"/>
        <item x="572"/>
        <item x="46"/>
        <item x="45"/>
        <item x="4043"/>
        <item x="2130"/>
        <item x="2489"/>
        <item x="1474"/>
        <item x="1814"/>
        <item x="2982"/>
        <item x="375"/>
        <item x="3478"/>
        <item x="2010"/>
        <item x="2575"/>
        <item x="25"/>
        <item x="3627"/>
        <item x="854"/>
        <item x="2468"/>
        <item x="565"/>
        <item x="477"/>
        <item x="2873"/>
        <item x="1908"/>
        <item x="1329"/>
        <item x="1122"/>
        <item x="3713"/>
        <item x="334"/>
        <item x="2532"/>
        <item x="3852"/>
        <item x="1064"/>
        <item x="1373"/>
        <item x="3065"/>
        <item x="2103"/>
        <item x="825"/>
        <item x="2499"/>
        <item x="2494"/>
        <item x="4030"/>
        <item x="2676"/>
        <item x="1115"/>
        <item x="2570"/>
        <item x="1462"/>
        <item x="2049"/>
        <item x="3017"/>
        <item x="3268"/>
        <item x="3736"/>
        <item x="2177"/>
        <item x="1687"/>
        <item x="3160"/>
        <item x="3973"/>
        <item x="1862"/>
        <item x="1034"/>
        <item x="3004"/>
        <item x="1202"/>
        <item x="2740"/>
        <item x="1475"/>
        <item x="2662"/>
        <item x="2006"/>
        <item x="494"/>
        <item x="2155"/>
        <item x="1388"/>
        <item x="1271"/>
        <item x="2722"/>
        <item x="2488"/>
        <item x="1372"/>
        <item x="1670"/>
        <item x="1904"/>
        <item x="2043"/>
        <item x="4003"/>
        <item x="293"/>
        <item x="1583"/>
        <item x="2229"/>
        <item x="2331"/>
        <item x="2650"/>
        <item x="1473"/>
        <item x="164"/>
        <item x="399"/>
        <item x="2522"/>
        <item x="2747"/>
        <item x="1994"/>
        <item x="3500"/>
        <item x="3811"/>
        <item x="967"/>
        <item x="2928"/>
        <item x="3492"/>
        <item x="3892"/>
        <item x="2528"/>
        <item x="3931"/>
        <item x="3439"/>
        <item x="2866"/>
        <item x="2526"/>
        <item x="1817"/>
        <item x="1497"/>
        <item x="3969"/>
        <item x="1334"/>
        <item x="669"/>
        <item x="1515"/>
        <item x="3950"/>
        <item x="1413"/>
        <item x="3209"/>
        <item x="1857"/>
        <item x="3019"/>
        <item x="2712"/>
        <item x="1289"/>
        <item x="1268"/>
        <item x="1253"/>
        <item x="3405"/>
        <item x="660"/>
        <item x="2017"/>
        <item x="2986"/>
        <item x="93"/>
        <item x="3643"/>
        <item x="3199"/>
        <item x="3328"/>
        <item x="1622"/>
        <item x="252"/>
        <item x="4067"/>
        <item x="3769"/>
        <item x="3829"/>
        <item x="3686"/>
        <item x="1793"/>
        <item x="3689"/>
        <item x="2648"/>
        <item x="3773"/>
        <item x="3528"/>
        <item x="1806"/>
        <item x="3772"/>
        <item x="917"/>
        <item x="1896"/>
        <item x="3411"/>
        <item x="14"/>
        <item x="1633"/>
        <item x="1950"/>
        <item x="3933"/>
        <item x="2658"/>
        <item x="2520"/>
        <item x="1410"/>
        <item x="1560"/>
        <item x="1255"/>
        <item x="3447"/>
        <item x="3333"/>
        <item x="2594"/>
        <item x="574"/>
        <item x="2821"/>
        <item x="1452"/>
        <item x="3710"/>
        <item x="3968"/>
        <item x="1447"/>
        <item x="3887"/>
        <item x="3165"/>
        <item x="2414"/>
        <item x="3320"/>
        <item x="3510"/>
        <item x="4069"/>
        <item x="514"/>
        <item x="3105"/>
        <item x="2290"/>
        <item x="1699"/>
        <item x="1032"/>
        <item x="1890"/>
        <item x="2502"/>
        <item x="1511"/>
        <item x="1993"/>
        <item x="3646"/>
        <item x="1632"/>
        <item x="3753"/>
        <item x="2199"/>
        <item x="1272"/>
        <item x="2415"/>
        <item x="1847"/>
        <item x="2446"/>
        <item x="654"/>
        <item x="3211"/>
        <item x="3219"/>
        <item x="623"/>
        <item x="595"/>
        <item x="832"/>
        <item x="365"/>
        <item x="3158"/>
        <item x="2803"/>
        <item x="2313"/>
        <item x="3353"/>
        <item x="2888"/>
        <item x="3677"/>
        <item x="281"/>
        <item x="1009"/>
        <item x="3826"/>
        <item x="3086"/>
        <item x="1071"/>
        <item x="2404"/>
        <item x="426"/>
        <item x="1674"/>
        <item x="3794"/>
        <item x="1872"/>
        <item x="1077"/>
        <item x="1098"/>
        <item x="2312"/>
        <item x="1156"/>
        <item x="1299"/>
        <item x="2602"/>
        <item x="1203"/>
        <item x="1959"/>
        <item x="785"/>
        <item x="1355"/>
        <item x="2392"/>
        <item x="4074"/>
        <item x="3791"/>
        <item x="1270"/>
        <item x="2361"/>
        <item x="2157"/>
        <item x="994"/>
        <item x="3352"/>
        <item x="2265"/>
        <item x="3696"/>
        <item x="1343"/>
        <item x="3380"/>
        <item x="3177"/>
        <item x="3470"/>
        <item x="2413"/>
        <item x="1886"/>
        <item x="1438"/>
        <item x="2456"/>
        <item x="1666"/>
        <item x="4009"/>
        <item x="3927"/>
        <item x="1522"/>
        <item x="3348"/>
        <item x="166"/>
        <item x="1986"/>
        <item x="1567"/>
        <item x="3792"/>
        <item x="3255"/>
        <item x="3010"/>
        <item x="1844"/>
        <item x="516"/>
        <item x="538"/>
        <item x="2578"/>
        <item x="2665"/>
        <item x="2056"/>
        <item x="2787"/>
        <item x="1065"/>
        <item x="3699"/>
        <item x="1028"/>
        <item x="250"/>
        <item x="1796"/>
        <item x="120"/>
        <item x="170"/>
        <item x="1578"/>
        <item x="3814"/>
        <item x="3330"/>
        <item x="4022"/>
        <item x="915"/>
        <item x="1231"/>
        <item x="98"/>
        <item x="900"/>
        <item x="1252"/>
        <item x="1684"/>
        <item x="3917"/>
        <item x="618"/>
        <item x="3431"/>
        <item x="2447"/>
        <item x="3345"/>
        <item x="2021"/>
        <item x="2432"/>
        <item x="3261"/>
        <item x="3123"/>
        <item x="2686"/>
        <item x="1941"/>
        <item x="20"/>
        <item x="1536"/>
        <item x="2329"/>
        <item x="1264"/>
        <item x="77"/>
        <item x="1599"/>
        <item x="3395"/>
        <item x="948"/>
        <item x="1428"/>
        <item x="2769"/>
        <item x="2346"/>
        <item x="2813"/>
        <item x="692"/>
        <item x="389"/>
        <item x="2687"/>
        <item x="2615"/>
        <item x="2701"/>
        <item x="2550"/>
        <item x="3217"/>
        <item x="1234"/>
        <item x="3909"/>
        <item x="3031"/>
        <item x="1540"/>
        <item x="1459"/>
        <item x="4041"/>
        <item x="3384"/>
        <item x="503"/>
        <item x="3000"/>
        <item x="296"/>
        <item x="3716"/>
        <item x="1243"/>
        <item x="3124"/>
        <item x="1837"/>
        <item x="3937"/>
        <item x="284"/>
        <item x="3928"/>
        <item x="1483"/>
        <item x="3341"/>
        <item x="3524"/>
        <item x="3347"/>
        <item x="2775"/>
        <item x="3252"/>
        <item x="2332"/>
        <item x="362"/>
        <item x="2796"/>
        <item x="3248"/>
        <item x="3521"/>
        <item x="2187"/>
        <item x="2401"/>
        <item x="991"/>
        <item x="2305"/>
        <item x="3902"/>
        <item x="123"/>
        <item x="2326"/>
        <item x="394"/>
        <item x="262"/>
        <item x="3915"/>
        <item x="1695"/>
        <item x="549"/>
        <item x="2799"/>
        <item x="3880"/>
        <item x="3493"/>
        <item x="1881"/>
        <item x="3884"/>
        <item x="3777"/>
        <item x="3809"/>
        <item x="3464"/>
        <item x="2970"/>
        <item x="3324"/>
        <item x="190"/>
        <item x="3999"/>
        <item x="2951"/>
        <item x="232"/>
        <item x="3924"/>
        <item x="2184"/>
        <item x="2076"/>
        <item x="1873"/>
        <item x="650"/>
        <item x="2994"/>
        <item x="3939"/>
        <item x="704"/>
        <item x="1892"/>
        <item x="3711"/>
        <item x="3986"/>
        <item x="415"/>
        <item x="2124"/>
        <item x="3234"/>
        <item x="218"/>
        <item x="2702"/>
        <item x="638"/>
        <item x="1939"/>
        <item x="3309"/>
        <item x="3011"/>
        <item x="2599"/>
        <item x="209"/>
        <item x="4052"/>
        <item x="1770"/>
        <item x="3526"/>
        <item x="3936"/>
        <item x="1819"/>
        <item x="3385"/>
        <item x="1001"/>
        <item x="3925"/>
        <item x="1142"/>
        <item x="675"/>
        <item x="2230"/>
        <item x="2685"/>
        <item x="2324"/>
        <item x="3164"/>
        <item x="2267"/>
        <item x="1783"/>
        <item x="4064"/>
        <item x="3966"/>
        <item x="484"/>
        <item x="2890"/>
        <item x="784"/>
        <item x="313"/>
        <item x="2840"/>
        <item x="1807"/>
        <item x="1526"/>
        <item x="2788"/>
        <item x="230"/>
        <item x="2567"/>
        <item x="933"/>
        <item x="1771"/>
        <item x="3688"/>
        <item x="571"/>
        <item x="1535"/>
        <item x="2617"/>
        <item x="861"/>
        <item x="2420"/>
        <item x="3229"/>
        <item x="2887"/>
        <item x="818"/>
        <item x="738"/>
        <item x="405"/>
        <item x="3356"/>
        <item x="2162"/>
        <item x="3761"/>
        <item x="2203"/>
        <item x="2335"/>
        <item x="3363"/>
        <item x="2168"/>
        <item x="1922"/>
        <item x="1128"/>
        <item x="950"/>
        <item x="1937"/>
        <item x="504"/>
        <item x="944"/>
        <item x="608"/>
        <item x="3912"/>
        <item x="2574"/>
        <item x="3898"/>
        <item x="813"/>
        <item x="2079"/>
        <item x="3904"/>
        <item x="4027"/>
        <item x="2101"/>
        <item x="1902"/>
        <item x="89"/>
        <item x="1576"/>
        <item x="1381"/>
        <item x="3963"/>
        <item x="2616"/>
        <item x="3452"/>
        <item x="3737"/>
        <item x="3724"/>
        <item x="548"/>
        <item x="465"/>
        <item x="1404"/>
        <item x="530"/>
        <item x="560"/>
        <item x="3503"/>
        <item x="569"/>
        <item x="2225"/>
        <item x="2524"/>
        <item x="3339"/>
        <item x="2980"/>
        <item x="303"/>
        <item x="679"/>
        <item x="1607"/>
        <item x="3770"/>
        <item x="3240"/>
        <item x="1811"/>
        <item x="3848"/>
        <item x="2569"/>
        <item x="753"/>
        <item x="1636"/>
        <item x="2412"/>
        <item x="2597"/>
        <item x="1262"/>
        <item x="3976"/>
        <item x="3893"/>
        <item x="1929"/>
        <item x="1906"/>
        <item x="172"/>
        <item x="1800"/>
        <item x="605"/>
        <item x="1503"/>
        <item x="3967"/>
        <item x="976"/>
        <item x="1326"/>
        <item x="3228"/>
        <item x="3388"/>
        <item x="3135"/>
        <item x="4085"/>
        <item x="1971"/>
        <item x="68"/>
        <item x="1482"/>
        <item x="1365"/>
        <item x="2496"/>
        <item x="3398"/>
        <item x="3942"/>
        <item x="1521"/>
        <item x="2140"/>
        <item x="3530"/>
        <item x="2194"/>
        <item x="51"/>
        <item x="1597"/>
        <item x="2804"/>
        <item x="241"/>
        <item x="506"/>
        <item x="103"/>
        <item x="493"/>
        <item x="2719"/>
        <item x="1966"/>
        <item x="2987"/>
        <item x="3983"/>
        <item x="1718"/>
        <item x="2127"/>
        <item x="1593"/>
        <item x="2479"/>
        <item x="3905"/>
        <item x="1668"/>
        <item x="3009"/>
        <item x="199"/>
        <item x="508"/>
        <item x="680"/>
        <item x="2889"/>
        <item x="1099"/>
        <item x="3978"/>
        <item x="3419"/>
        <item x="3220"/>
        <item x="2728"/>
        <item x="1988"/>
        <item x="2553"/>
        <item x="3901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3867"/>
        <item x="2631"/>
        <item x="3783"/>
        <item x="4086"/>
        <item x="3216"/>
        <item x="3860"/>
        <item x="1933"/>
        <item x="497"/>
        <item x="765"/>
        <item x="24"/>
        <item x="231"/>
        <item x="2356"/>
        <item x="126"/>
        <item x="3409"/>
        <item x="1011"/>
        <item x="3287"/>
        <item x="136"/>
        <item x="3743"/>
        <item x="796"/>
        <item x="3239"/>
        <item x="4080"/>
        <item x="1789"/>
        <item x="3441"/>
        <item x="2213"/>
        <item x="1163"/>
        <item x="3789"/>
        <item x="2899"/>
        <item x="2462"/>
        <item x="1085"/>
        <item x="2367"/>
        <item x="3695"/>
        <item x="1472"/>
        <item x="3539"/>
        <item x="3300"/>
        <item x="1703"/>
        <item x="2718"/>
        <item x="3575"/>
        <item x="4071"/>
        <item x="1375"/>
        <item x="2348"/>
        <item x="3460"/>
        <item x="1079"/>
        <item x="2711"/>
        <item x="3865"/>
        <item x="2823"/>
        <item x="488"/>
        <item x="3755"/>
        <item x="2850"/>
        <item x="1242"/>
        <item x="1444"/>
        <item x="555"/>
        <item x="3953"/>
        <item x="1509"/>
        <item x="2835"/>
        <item x="1936"/>
        <item x="1185"/>
        <item x="550"/>
        <item x="3264"/>
        <item x="441"/>
        <item x="4075"/>
        <item x="2418"/>
        <item x="1628"/>
        <item x="1147"/>
        <item x="2795"/>
        <item x="3932"/>
        <item x="2625"/>
        <item x="3453"/>
        <item x="1651"/>
        <item x="3254"/>
        <item x="413"/>
        <item x="3520"/>
        <item x="3727"/>
        <item x="807"/>
        <item x="3797"/>
        <item x="1611"/>
        <item x="2595"/>
        <item x="2208"/>
        <item x="1736"/>
        <item x="2727"/>
        <item x="774"/>
        <item x="701"/>
        <item x="666"/>
        <item x="195"/>
        <item x="600"/>
        <item x="2968"/>
        <item x="908"/>
        <item x="1566"/>
        <item x="1126"/>
        <item x="3795"/>
        <item x="213"/>
        <item x="42"/>
        <item x="29"/>
        <item x="3572"/>
        <item x="2858"/>
        <item x="3403"/>
        <item x="143"/>
        <item x="552"/>
        <item x="2911"/>
        <item x="228"/>
        <item x="4000"/>
        <item x="390"/>
        <item x="2655"/>
        <item x="431"/>
        <item x="2764"/>
        <item x="47"/>
        <item x="3752"/>
        <item x="224"/>
        <item x="3241"/>
        <item x="3562"/>
        <item x="3154"/>
        <item x="710"/>
        <item x="1134"/>
        <item x="3965"/>
        <item x="956"/>
        <item x="1448"/>
        <item x="3708"/>
        <item x="344"/>
        <item x="786"/>
        <item x="2443"/>
        <item x="278"/>
        <item x="2207"/>
        <item x="2577"/>
        <item x="760"/>
        <item x="1928"/>
        <item x="775"/>
        <item x="3107"/>
        <item x="3437"/>
        <item x="3256"/>
        <item x="3691"/>
        <item x="124"/>
        <item x="3808"/>
        <item x="2999"/>
        <item x="3296"/>
        <item x="1088"/>
        <item x="1374"/>
        <item x="3709"/>
        <item x="591"/>
        <item x="2950"/>
        <item x="2556"/>
        <item x="3692"/>
        <item x="730"/>
        <item x="3665"/>
        <item x="3590"/>
        <item x="2819"/>
        <item x="2876"/>
        <item x="2449"/>
        <item x="3749"/>
        <item x="1671"/>
        <item x="2343"/>
        <item x="11"/>
        <item x="460"/>
        <item x="3803"/>
        <item x="897"/>
        <item x="2126"/>
        <item x="2470"/>
        <item x="1864"/>
        <item x="2256"/>
        <item x="3949"/>
        <item x="2894"/>
        <item x="2120"/>
        <item x="830"/>
        <item x="4045"/>
        <item x="3143"/>
        <item x="3344"/>
        <item x="2022"/>
        <item x="305"/>
        <item x="3730"/>
        <item x="1072"/>
        <item x="3365"/>
        <item x="756"/>
        <item x="1533"/>
        <item x="2604"/>
        <item x="2195"/>
        <item x="587"/>
        <item x="3687"/>
        <item x="1045"/>
        <item x="298"/>
        <item x="3465"/>
        <item x="1440"/>
        <item x="3972"/>
        <item x="1748"/>
        <item x="3831"/>
        <item x="1524"/>
        <item x="3275"/>
        <item x="3288"/>
        <item x="3940"/>
        <item x="2822"/>
        <item x="3485"/>
        <item x="2768"/>
        <item x="354"/>
        <item x="186"/>
        <item x="3767"/>
        <item x="3861"/>
        <item x="3722"/>
        <item x="527"/>
        <item x="2107"/>
        <item x="3053"/>
        <item x="2664"/>
        <item x="1845"/>
        <item x="2007"/>
        <item x="563"/>
        <item x="1749"/>
        <item x="2745"/>
        <item x="1784"/>
        <item x="1782"/>
        <item x="1926"/>
        <item x="3602"/>
        <item x="1976"/>
        <item x="2919"/>
        <item x="1494"/>
        <item x="3882"/>
        <item x="3780"/>
        <item x="2421"/>
        <item x="2008"/>
        <item x="3652"/>
        <item x="1148"/>
        <item x="2498"/>
        <item x="2003"/>
        <item x="3304"/>
        <item x="3426"/>
        <item x="2848"/>
        <item x="423"/>
        <item x="3825"/>
        <item x="408"/>
        <item x="2646"/>
        <item x="2691"/>
        <item x="3504"/>
        <item x="3962"/>
        <item x="2368"/>
        <item x="3116"/>
        <item x="3091"/>
        <item x="2954"/>
        <item x="351"/>
        <item x="2634"/>
        <item x="1139"/>
        <item x="3596"/>
        <item x="1035"/>
        <item x="3506"/>
        <item x="401"/>
        <item x="3014"/>
        <item x="2517"/>
        <item x="2753"/>
        <item x="2846"/>
        <item x="35"/>
        <item x="2190"/>
        <item x="3615"/>
        <item x="3120"/>
        <item x="2337"/>
        <item x="2537"/>
        <item x="2857"/>
        <item x="2852"/>
        <item x="3166"/>
        <item x="257"/>
        <item x="1087"/>
        <item x="2380"/>
        <item x="2962"/>
        <item x="86"/>
        <item x="3544"/>
        <item x="809"/>
        <item x="2855"/>
        <item x="275"/>
        <item x="3533"/>
        <item x="3311"/>
        <item x="3847"/>
        <item x="3667"/>
        <item x="3619"/>
        <item x="3052"/>
        <item x="3817"/>
        <item x="1532"/>
        <item x="3028"/>
        <item x="2674"/>
        <item x="3197"/>
        <item x="1066"/>
        <item x="1895"/>
        <item x="1590"/>
        <item x="1664"/>
        <item x="583"/>
        <item x="3180"/>
        <item x="2953"/>
        <item x="2334"/>
        <item x="1735"/>
        <item x="2353"/>
        <item x="1805"/>
        <item x="3868"/>
        <item x="2945"/>
        <item x="3589"/>
        <item x="2291"/>
        <item x="3955"/>
        <item x="2429"/>
        <item x="3262"/>
        <item x="3087"/>
        <item x="2903"/>
        <item x="3418"/>
        <item x="534"/>
        <item x="2738"/>
        <item x="2396"/>
        <item x="13"/>
        <item x="2677"/>
        <item x="3634"/>
        <item x="3062"/>
        <item x="3383"/>
        <item x="3364"/>
        <item x="2681"/>
        <item x="2218"/>
        <item x="3669"/>
        <item x="3543"/>
        <item x="2319"/>
        <item x="3138"/>
        <item x="2055"/>
        <item x="492"/>
        <item x="3641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9"/>
        <item x="3622"/>
        <item x="233"/>
        <item x="3549"/>
        <item x="270"/>
        <item x="67"/>
        <item x="355"/>
        <item x="505"/>
        <item x="3558"/>
        <item x="3891"/>
        <item x="1589"/>
        <item x="2842"/>
        <item x="1407"/>
        <item x="369"/>
        <item x="500"/>
        <item x="146"/>
        <item x="2307"/>
        <item x="3207"/>
        <item x="2671"/>
        <item x="2336"/>
        <item x="1665"/>
        <item x="3237"/>
        <item x="3422"/>
        <item x="2944"/>
        <item x="1548"/>
        <item x="920"/>
        <item x="456"/>
        <item x="2641"/>
        <item x="3069"/>
        <item x="2663"/>
        <item x="940"/>
        <item x="1120"/>
        <item x="647"/>
        <item x="3859"/>
        <item x="770"/>
        <item x="3302"/>
        <item x="2158"/>
        <item x="3663"/>
        <item x="34"/>
        <item x="3748"/>
        <item x="1295"/>
        <item x="1641"/>
        <item x="1584"/>
        <item x="2891"/>
        <item x="2759"/>
        <item x="2851"/>
        <item x="1573"/>
        <item x="1588"/>
        <item x="162"/>
        <item x="185"/>
        <item x="4068"/>
        <item x="1408"/>
        <item x="1710"/>
        <item x="3399"/>
        <item x="1377"/>
        <item x="4082"/>
        <item x="378"/>
        <item x="1445"/>
        <item x="3290"/>
        <item x="3413"/>
        <item x="1605"/>
        <item x="1689"/>
        <item x="1551"/>
        <item x="2219"/>
        <item x="2181"/>
        <item x="1266"/>
        <item x="2838"/>
        <item x="3745"/>
        <item x="3495"/>
        <item x="2268"/>
        <item x="3366"/>
        <item x="2853"/>
        <item x="2497"/>
        <item x="1399"/>
        <item x="404"/>
        <item x="931"/>
        <item x="3377"/>
        <item x="3647"/>
        <item x="2027"/>
        <item x="2554"/>
        <item x="671"/>
        <item x="1119"/>
        <item x="3472"/>
        <item x="2955"/>
        <item x="946"/>
        <item x="1467"/>
        <item x="935"/>
        <item x="715"/>
        <item x="1240"/>
        <item x="2621"/>
        <item x="2180"/>
        <item x="4062"/>
        <item x="2123"/>
        <item x="4049"/>
        <item x="1000"/>
        <item x="2802"/>
        <item x="1385"/>
        <item x="23"/>
        <item x="79"/>
        <item x="1181"/>
        <item x="551"/>
        <item x="828"/>
        <item x="3576"/>
        <item x="731"/>
        <item x="3678"/>
        <item x="3456"/>
        <item x="3913"/>
        <item x="977"/>
        <item x="2516"/>
        <item x="2153"/>
        <item x="1197"/>
        <item x="2478"/>
        <item x="2579"/>
        <item x="1015"/>
        <item x="1437"/>
        <item x="1488"/>
        <item x="1829"/>
        <item x="2635"/>
        <item x="256"/>
        <item x="1431"/>
        <item x="768"/>
        <item x="142"/>
        <item x="1581"/>
        <item x="1067"/>
        <item x="3623"/>
        <item x="1427"/>
        <item x="2086"/>
        <item x="2338"/>
        <item x="4083"/>
        <item x="1681"/>
        <item x="2877"/>
        <item x="374"/>
        <item x="3889"/>
        <item x="3945"/>
        <item x="122"/>
        <item x="1639"/>
        <item x="2039"/>
        <item x="3612"/>
        <item x="3613"/>
        <item x="435"/>
        <item x="2163"/>
        <item x="3673"/>
        <item x="1244"/>
        <item x="2159"/>
        <item x="3537"/>
        <item x="2546"/>
        <item x="1293"/>
        <item x="3593"/>
        <item x="3040"/>
        <item x="1245"/>
        <item x="2670"/>
        <item x="877"/>
        <item x="2565"/>
        <item x="2661"/>
        <item x="102"/>
        <item x="3497"/>
        <item x="2682"/>
        <item x="642"/>
        <item x="2437"/>
        <item x="3731"/>
        <item x="2393"/>
        <item x="1726"/>
        <item x="1342"/>
        <item x="3110"/>
        <item x="3700"/>
        <item x="1790"/>
        <item x="1775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3"/>
        <item x="2285"/>
        <item x="2938"/>
        <item x="1019"/>
        <item x="3022"/>
        <item x="3195"/>
        <item x="1893"/>
        <item x="1324"/>
        <item x="2104"/>
        <item x="3850"/>
        <item x="3671"/>
        <item x="3392"/>
        <item x="2881"/>
        <item x="220"/>
        <item x="3585"/>
        <item x="2552"/>
        <item x="3501"/>
        <item x="1907"/>
        <item x="2261"/>
        <item x="3690"/>
        <item x="2294"/>
        <item x="2633"/>
        <item x="663"/>
        <item x="4004"/>
        <item x="1111"/>
        <item x="3163"/>
        <item x="4014"/>
        <item x="1465"/>
        <item x="3639"/>
        <item x="936"/>
        <item x="3675"/>
        <item x="2917"/>
        <item x="3656"/>
        <item x="652"/>
        <item x="2505"/>
        <item x="1996"/>
        <item x="2092"/>
        <item x="2099"/>
        <item x="2426"/>
        <item x="2732"/>
        <item x="3735"/>
        <item x="1601"/>
        <item x="683"/>
        <item x="1350"/>
        <item x="1309"/>
        <item x="1773"/>
        <item x="3570"/>
        <item x="1630"/>
        <item x="2801"/>
        <item x="1997"/>
        <item x="3648"/>
        <item x="4005"/>
        <item x="633"/>
        <item x="1720"/>
        <item x="1856"/>
        <item x="428"/>
        <item x="3734"/>
        <item x="1865"/>
        <item x="1660"/>
        <item x="3420"/>
        <item x="2820"/>
        <item x="2956"/>
        <item x="2068"/>
        <item x="859"/>
        <item x="1358"/>
        <item x="1694"/>
        <item x="1466"/>
        <item x="4"/>
        <item x="3941"/>
        <item x="3856"/>
        <item x="205"/>
        <item x="3849"/>
        <item x="2257"/>
        <item x="2406"/>
        <item x="2863"/>
        <item x="1069"/>
        <item x="2330"/>
        <item x="3842"/>
        <item x="1638"/>
        <item x="59"/>
        <item x="2046"/>
        <item x="2592"/>
        <item x="3883"/>
        <item x="1441"/>
        <item x="4028"/>
        <item x="219"/>
        <item x="2062"/>
        <item x="3980"/>
        <item x="1813"/>
        <item x="154"/>
        <item x="1587"/>
        <item x="2403"/>
        <item x="3266"/>
        <item x="3170"/>
        <item x="2350"/>
        <item x="73"/>
        <item x="188"/>
        <item x="2448"/>
        <item x="1029"/>
        <item x="2196"/>
        <item x="2895"/>
        <item x="3839"/>
        <item x="2878"/>
        <item x="321"/>
        <item x="3153"/>
        <item x="943"/>
        <item x="2862"/>
        <item x="3564"/>
        <item x="486"/>
        <item x="2354"/>
        <item x="292"/>
        <item x="725"/>
        <item x="1683"/>
        <item x="1442"/>
        <item x="1026"/>
        <item x="387"/>
        <item x="1916"/>
        <item x="1056"/>
        <item x="3835"/>
        <item x="3674"/>
        <item x="1048"/>
        <item x="2765"/>
        <item x="2549"/>
        <item x="3594"/>
        <item x="575"/>
        <item x="12"/>
        <item x="3592"/>
        <item x="1646"/>
        <item x="3373"/>
        <item x="3063"/>
        <item x="736"/>
        <item x="1493"/>
        <item x="2179"/>
        <item x="4050"/>
        <item x="1043"/>
        <item x="507"/>
        <item x="2785"/>
        <item x="1097"/>
        <item x="856"/>
        <item x="611"/>
        <item x="2053"/>
        <item x="2669"/>
        <item x="2407"/>
        <item x="3480"/>
        <item x="2453"/>
        <item x="2512"/>
        <item x="2649"/>
        <item x="3546"/>
        <item x="762"/>
        <item x="2651"/>
        <item x="372"/>
        <item x="2726"/>
        <item x="1195"/>
        <item x="4024"/>
        <item x="187"/>
        <item x="2865"/>
        <item x="3169"/>
        <item x="5"/>
        <item x="3536"/>
        <item x="1027"/>
        <item x="2138"/>
        <item x="95"/>
        <item x="191"/>
        <item x="1461"/>
        <item x="2237"/>
        <item x="1708"/>
        <item x="1692"/>
        <item x="2930"/>
        <item x="2964"/>
        <item x="2734"/>
        <item x="2640"/>
        <item x="4055"/>
        <item x="361"/>
        <item x="3514"/>
        <item x="2559"/>
        <item x="3650"/>
        <item x="3307"/>
        <item x="310"/>
        <item x="2239"/>
        <item x="3698"/>
        <item x="980"/>
        <item x="2070"/>
        <item x="2789"/>
        <item x="2763"/>
        <item x="3096"/>
        <item x="2264"/>
        <item x="2200"/>
        <item x="2441"/>
        <item x="3862"/>
        <item x="1728"/>
        <item x="2978"/>
        <item x="1877"/>
        <item x="1979"/>
        <item x="632"/>
        <item x="3146"/>
        <item x="174"/>
        <item x="863"/>
        <item x="3269"/>
        <item x="1943"/>
        <item x="2318"/>
        <item x="2165"/>
        <item x="2507"/>
        <item x="3855"/>
        <item x="2093"/>
        <item x="1277"/>
        <item x="1624"/>
        <item x="1861"/>
        <item x="2645"/>
        <item x="959"/>
        <item x="963"/>
        <item x="803"/>
        <item x="1248"/>
        <item x="1853"/>
        <item x="3801"/>
        <item x="3137"/>
        <item x="3625"/>
        <item x="3879"/>
        <item x="1223"/>
        <item x="3434"/>
        <item x="1643"/>
        <item x="2564"/>
        <item x="3265"/>
        <item x="1323"/>
        <item x="1884"/>
        <item x="2860"/>
        <item x="698"/>
        <item x="1302"/>
        <item x="2632"/>
        <item x="1394"/>
        <item x="1544"/>
        <item x="3841"/>
        <item x="3249"/>
        <item x="1052"/>
        <item x="2386"/>
        <item x="50"/>
        <item x="3566"/>
        <item x="951"/>
        <item x="65"/>
        <item x="1125"/>
        <item x="3823"/>
        <item x="8"/>
        <item x="345"/>
        <item x="3515"/>
        <item x="383"/>
        <item x="3245"/>
        <item x="3281"/>
        <item x="2255"/>
        <item x="2576"/>
        <item x="3079"/>
        <item x="1319"/>
        <item x="707"/>
        <item x="38"/>
        <item x="1059"/>
        <item x="3621"/>
        <item x="2172"/>
        <item x="2485"/>
        <item x="2751"/>
        <item x="1340"/>
        <item x="2451"/>
        <item x="799"/>
        <item x="921"/>
        <item x="3604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7"/>
        <item x="1005"/>
        <item x="251"/>
        <item x="1145"/>
        <item x="968"/>
        <item x="1496"/>
        <item x="269"/>
        <item x="341"/>
        <item x="1667"/>
        <item x="2473"/>
        <item x="1653"/>
        <item x="3459"/>
        <item x="1004"/>
        <item x="2883"/>
        <item x="712"/>
        <item x="2931"/>
        <item x="1046"/>
        <item x="1391"/>
        <item x="4040"/>
        <item x="2710"/>
        <item x="2654"/>
        <item x="3828"/>
        <item x="3267"/>
        <item x="2146"/>
        <item x="3834"/>
        <item x="2114"/>
        <item x="1330"/>
        <item x="3238"/>
        <item x="3274"/>
        <item x="472"/>
        <item x="3907"/>
        <item x="3766"/>
        <item x="2252"/>
        <item x="2783"/>
        <item x="769"/>
        <item x="1237"/>
        <item x="1883"/>
        <item x="2920"/>
        <item x="1007"/>
        <item x="3424"/>
        <item x="2558"/>
        <item x="373"/>
        <item x="1582"/>
        <item x="406"/>
        <item x="2491"/>
        <item x="1854"/>
        <item x="1712"/>
        <item x="2836"/>
        <item x="3846"/>
        <item x="295"/>
        <item x="1364"/>
        <item x="926"/>
        <item x="3645"/>
        <item x="466"/>
        <item x="3843"/>
        <item x="1263"/>
        <item x="2115"/>
        <item x="2939"/>
        <item x="3100"/>
        <item x="2693"/>
        <item x="2723"/>
        <item x="3805"/>
        <item x="594"/>
        <item x="3379"/>
        <item x="2325"/>
        <item x="31"/>
        <item x="3659"/>
        <item x="817"/>
        <item x="601"/>
        <item x="2929"/>
        <item x="2189"/>
        <item x="1226"/>
        <item x="2490"/>
        <item x="2000"/>
        <item x="2362"/>
        <item x="3701"/>
        <item x="985"/>
        <item x="3362"/>
        <item x="1457"/>
        <item x="347"/>
        <item x="3870"/>
        <item x="3926"/>
        <item x="450"/>
        <item x="1850"/>
        <item x="3101"/>
        <item x="139"/>
        <item x="981"/>
        <item x="3586"/>
        <item x="3482"/>
        <item x="159"/>
        <item x="1433"/>
        <item x="964"/>
        <item x="438"/>
        <item x="1967"/>
        <item x="1985"/>
        <item x="3631"/>
        <item x="3034"/>
        <item x="3886"/>
        <item x="2943"/>
        <item x="2247"/>
        <item x="3511"/>
        <item x="2698"/>
        <item x="1498"/>
        <item x="3682"/>
        <item x="2906"/>
        <item x="743"/>
        <item x="690"/>
        <item x="3175"/>
        <item x="2424"/>
        <item x="306"/>
        <item x="3685"/>
        <item x="1188"/>
        <item x="718"/>
        <item x="3466"/>
        <item x="364"/>
        <item x="1502"/>
        <item x="1980"/>
        <item x="659"/>
        <item x="2088"/>
        <item x="3293"/>
        <item x="291"/>
        <item x="3723"/>
        <item x="1935"/>
        <item x="1057"/>
        <item x="2611"/>
        <item x="432"/>
        <item x="2603"/>
        <item x="2028"/>
        <item x="2757"/>
        <item x="929"/>
        <item x="3323"/>
        <item x="3906"/>
        <item x="3161"/>
        <item x="1345"/>
        <item x="1882"/>
        <item x="1938"/>
        <item x="327"/>
        <item x="322"/>
        <item x="1866"/>
        <item x="2591"/>
        <item x="1310"/>
        <item x="3130"/>
        <item x="593"/>
        <item x="1371"/>
        <item x="363"/>
        <item x="2623"/>
        <item x="2830"/>
        <item x="3664"/>
        <item x="2535"/>
        <item x="636"/>
        <item x="2504"/>
        <item x="1175"/>
        <item x="349"/>
        <item x="3616"/>
        <item x="3600"/>
        <item x="189"/>
        <item x="596"/>
        <item x="2829"/>
        <item x="2637"/>
        <item x="69"/>
        <item x="1127"/>
        <item x="2961"/>
        <item x="3118"/>
        <item x="3540"/>
        <item x="2018"/>
        <item x="1132"/>
        <item x="3490"/>
        <item x="894"/>
        <item x="3577"/>
        <item x="76"/>
        <item x="3098"/>
        <item x="223"/>
        <item x="2111"/>
        <item x="3067"/>
        <item x="371"/>
        <item x="459"/>
        <item x="288"/>
        <item x="1697"/>
        <item x="670"/>
        <item x="451"/>
        <item x="3027"/>
        <item x="2102"/>
        <item x="1089"/>
        <item x="2067"/>
        <item x="1723"/>
        <item x="2908"/>
        <item x="2814"/>
        <item x="421"/>
        <item x="3291"/>
        <item x="1975"/>
        <item x="2251"/>
        <item x="3473"/>
        <item x="118"/>
        <item x="3676"/>
        <item x="1131"/>
        <item x="2284"/>
        <item x="3813"/>
        <item x="2583"/>
        <item x="49"/>
        <item x="370"/>
        <item x="2283"/>
        <item x="1216"/>
        <item x="3103"/>
        <item x="3991"/>
        <item x="2746"/>
        <item x="800"/>
        <item x="3874"/>
        <item x="3993"/>
        <item x="1068"/>
        <item x="2833"/>
        <item x="2527"/>
        <item x="99"/>
        <item x="1700"/>
        <item x="39"/>
        <item x="3182"/>
        <item x="3796"/>
        <item x="1505"/>
        <item x="1545"/>
        <item x="2015"/>
        <item x="1762"/>
        <item x="483"/>
        <item x="2136"/>
        <item x="22"/>
        <item x="53"/>
        <item x="750"/>
        <item x="1714"/>
        <item x="3954"/>
        <item x="3706"/>
        <item x="3837"/>
        <item x="1818"/>
        <item x="3128"/>
        <item x="2639"/>
        <item x="1287"/>
        <item x="3960"/>
        <item x="782"/>
        <item x="2792"/>
        <item x="66"/>
        <item x="843"/>
        <item x="2198"/>
        <item x="433"/>
        <item x="3952"/>
        <item x="3007"/>
        <item x="137"/>
        <item x="2440"/>
        <item x="918"/>
        <item x="3272"/>
        <item x="2557"/>
        <item x="2137"/>
        <item x="2538"/>
        <item x="388"/>
        <item x="239"/>
        <item x="557"/>
        <item x="759"/>
        <item x="1384"/>
        <item x="3720"/>
        <item x="887"/>
        <item x="108"/>
        <item x="928"/>
        <item x="57"/>
        <item x="1327"/>
        <item x="1974"/>
        <item x="3741"/>
        <item x="323"/>
        <item x="2445"/>
        <item x="114"/>
        <item x="151"/>
        <item x="3047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0"/>
        <item x="1752"/>
        <item x="3798"/>
        <item x="248"/>
        <item x="1478"/>
        <item x="2882"/>
        <item x="412"/>
        <item x="1102"/>
        <item x="2706"/>
        <item x="2672"/>
        <item x="3771"/>
        <item x="1914"/>
        <item x="2475"/>
        <item x="682"/>
        <item x="2652"/>
        <item x="1874"/>
        <item x="1092"/>
        <item x="2108"/>
        <item x="147"/>
        <item x="3821"/>
        <item x="18"/>
        <item x="790"/>
        <item x="3679"/>
        <item x="3012"/>
        <item x="3744"/>
        <item x="308"/>
        <item x="3844"/>
        <item x="1934"/>
        <item x="3361"/>
        <item x="2232"/>
        <item x="1852"/>
        <item x="273"/>
        <item x="4035"/>
        <item x="2807"/>
        <item x="1787"/>
        <item x="3824"/>
        <item x="271"/>
        <item x="3758"/>
        <item x="2735"/>
        <item x="33"/>
        <item x="2045"/>
        <item x="2839"/>
        <item x="3306"/>
        <item x="1940"/>
        <item x="3342"/>
        <item x="3632"/>
        <item x="1487"/>
        <item x="1338"/>
        <item x="1137"/>
        <item x="925"/>
        <item x="1552"/>
        <item x="2856"/>
        <item x="2094"/>
        <item x="3068"/>
        <item x="2002"/>
        <item x="235"/>
        <item x="489"/>
        <item x="2365"/>
        <item x="3045"/>
        <item x="1756"/>
        <item x="72"/>
        <item x="1"/>
        <item x="1754"/>
        <item x="4058"/>
        <item x="3827"/>
        <item x="2122"/>
        <item x="4081"/>
        <item x="773"/>
        <item x="1033"/>
        <item x="676"/>
        <item x="579"/>
        <item x="746"/>
        <item x="1136"/>
        <item x="3337"/>
        <item x="2660"/>
        <item x="937"/>
        <item x="2422"/>
        <item x="797"/>
        <item x="1118"/>
        <item x="2589"/>
        <item x="1113"/>
        <item x="1320"/>
        <item x="2936"/>
        <item x="1213"/>
        <item x="2078"/>
        <item x="3192"/>
        <item x="422"/>
        <item x="1888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57"/>
        <item x="713"/>
        <item x="2864"/>
        <item x="2673"/>
        <item x="3141"/>
        <item x="1709"/>
        <item x="3488"/>
        <item x="3412"/>
        <item x="2675"/>
        <item x="2519"/>
        <item x="975"/>
        <item x="888"/>
        <item x="204"/>
        <item x="1517"/>
        <item x="52"/>
        <item x="1812"/>
        <item x="2926"/>
        <item x="4090"/>
        <item x="1953"/>
        <item x="603"/>
        <item x="512"/>
        <item x="1269"/>
        <item x="3921"/>
        <item x="961"/>
        <item x="1615"/>
        <item x="3719"/>
        <item x="3707"/>
        <item x="2624"/>
        <item x="312"/>
        <item x="688"/>
        <item x="2400"/>
        <item x="1054"/>
        <item x="2744"/>
        <item x="1766"/>
        <item x="1276"/>
        <item x="2377"/>
        <item x="3046"/>
        <item x="133"/>
        <item x="585"/>
        <item x="529"/>
        <item x="2997"/>
        <item x="1018"/>
        <item x="838"/>
        <item x="3093"/>
        <item x="3223"/>
        <item x="2174"/>
        <item x="3056"/>
        <item x="343"/>
        <item x="3918"/>
        <item x="872"/>
        <item x="1484"/>
        <item x="628"/>
        <item x="3457"/>
        <item x="2730"/>
        <item x="3481"/>
        <item x="619"/>
        <item x="180"/>
        <item x="2105"/>
        <item x="184"/>
        <item x="3725"/>
        <item x="1074"/>
        <item x="1849"/>
        <item x="229"/>
        <item x="1716"/>
        <item x="2314"/>
        <item x="294"/>
        <item x="1070"/>
        <item x="463"/>
        <item x="523"/>
        <item x="752"/>
        <item x="487"/>
        <item x="1347"/>
        <item x="330"/>
        <item x="3236"/>
        <item x="41"/>
        <item x="444"/>
        <item x="419"/>
        <item x="3812"/>
        <item x="1477"/>
        <item x="476"/>
        <item x="1722"/>
        <item x="778"/>
        <item x="882"/>
        <item x="3297"/>
        <item x="3061"/>
        <item x="193"/>
        <item x="2771"/>
        <item x="2626"/>
        <item x="1982"/>
        <item x="1619"/>
        <item x="3443"/>
        <item x="3714"/>
        <item x="2050"/>
        <item x="3774"/>
        <item x="1725"/>
        <item x="3554"/>
        <item x="2915"/>
        <item x="3782"/>
        <item x="121"/>
        <item x="3322"/>
        <item x="3162"/>
        <item x="2543"/>
        <item x="3702"/>
        <item x="2918"/>
        <item x="1133"/>
        <item x="721"/>
        <item x="4084"/>
        <item x="2990"/>
        <item x="1291"/>
        <item x="1414"/>
        <item x="2240"/>
        <item x="2548"/>
        <item x="3129"/>
        <item x="2042"/>
        <item x="2467"/>
        <item x="2533"/>
        <item x="4053"/>
        <item x="1972"/>
        <item x="2844"/>
        <item x="3151"/>
        <item x="1682"/>
        <item x="2118"/>
        <item x="1501"/>
        <item x="2921"/>
        <item x="3903"/>
        <item x="2760"/>
        <item x="3779"/>
        <item x="1121"/>
        <item x="2874"/>
        <item x="3518"/>
        <item x="3486"/>
        <item x="3444"/>
        <item x="3083"/>
        <item x="3279"/>
        <item t="default"/>
      </items>
    </pivotField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36F88-4870-8B48-98AB-7F1CCBE93248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CB36E-8436-8249-BF78-2E71692E0D3A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Z10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Col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2">
    <field x="16"/>
    <field x="17"/>
  </colFields>
  <colItems count="51">
    <i>
      <x/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  <x v="10"/>
    </i>
    <i r="1">
      <x v="27"/>
    </i>
    <i r="1">
      <x v="31"/>
    </i>
    <i t="default">
      <x v="1"/>
    </i>
    <i>
      <x v="2"/>
      <x v="17"/>
    </i>
    <i r="1">
      <x v="34"/>
    </i>
    <i r="1">
      <x v="37"/>
    </i>
    <i t="default">
      <x v="2"/>
    </i>
    <i>
      <x v="3"/>
      <x v="2"/>
    </i>
    <i t="default">
      <x v="3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  <x v="19"/>
    </i>
    <i r="1">
      <x v="21"/>
    </i>
    <i r="1">
      <x v="22"/>
    </i>
    <i r="1">
      <x v="23"/>
    </i>
    <i t="default">
      <x v="5"/>
    </i>
    <i>
      <x v="6"/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  <x v="18"/>
    </i>
    <i r="1">
      <x v="24"/>
    </i>
    <i r="1">
      <x v="33"/>
    </i>
    <i t="default"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02A4A-6524-5746-8A0F-305F7BEE063D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50C5-55A2-BB4A-BBA0-6733D7F11FDA}">
  <sheetPr codeName="Sheet1"/>
  <dimension ref="A1:E17"/>
  <sheetViews>
    <sheetView workbookViewId="0">
      <selection activeCell="F17" sqref="F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8362</v>
      </c>
      <c r="B1" t="s">
        <v>8323</v>
      </c>
    </row>
    <row r="3" spans="1:5" x14ac:dyDescent="0.2">
      <c r="A3" s="12" t="s">
        <v>8359</v>
      </c>
      <c r="B3" s="12" t="s">
        <v>8360</v>
      </c>
    </row>
    <row r="4" spans="1:5" x14ac:dyDescent="0.2">
      <c r="A4" s="12" t="s">
        <v>8364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4" t="s">
        <v>8383</v>
      </c>
      <c r="B5" s="11">
        <v>7</v>
      </c>
      <c r="C5" s="11">
        <v>33</v>
      </c>
      <c r="D5" s="11">
        <v>56</v>
      </c>
      <c r="E5" s="11">
        <v>96</v>
      </c>
    </row>
    <row r="6" spans="1:5" x14ac:dyDescent="0.2">
      <c r="A6" s="14" t="s">
        <v>8384</v>
      </c>
      <c r="B6" s="11">
        <v>3</v>
      </c>
      <c r="C6" s="11">
        <v>39</v>
      </c>
      <c r="D6" s="11">
        <v>71</v>
      </c>
      <c r="E6" s="11">
        <v>113</v>
      </c>
    </row>
    <row r="7" spans="1:5" x14ac:dyDescent="0.2">
      <c r="A7" s="14" t="s">
        <v>8385</v>
      </c>
      <c r="B7" s="11">
        <v>3</v>
      </c>
      <c r="C7" s="11">
        <v>33</v>
      </c>
      <c r="D7" s="11">
        <v>56</v>
      </c>
      <c r="E7" s="11">
        <v>92</v>
      </c>
    </row>
    <row r="8" spans="1:5" x14ac:dyDescent="0.2">
      <c r="A8" s="14" t="s">
        <v>8386</v>
      </c>
      <c r="B8" s="11">
        <v>2</v>
      </c>
      <c r="C8" s="11">
        <v>40</v>
      </c>
      <c r="D8" s="11">
        <v>71</v>
      </c>
      <c r="E8" s="11">
        <v>113</v>
      </c>
    </row>
    <row r="9" spans="1:5" x14ac:dyDescent="0.2">
      <c r="A9" s="14" t="s">
        <v>8377</v>
      </c>
      <c r="B9" s="11">
        <v>3</v>
      </c>
      <c r="C9" s="11">
        <v>52</v>
      </c>
      <c r="D9" s="11">
        <v>111</v>
      </c>
      <c r="E9" s="11">
        <v>166</v>
      </c>
    </row>
    <row r="10" spans="1:5" x14ac:dyDescent="0.2">
      <c r="A10" s="14" t="s">
        <v>8387</v>
      </c>
      <c r="B10" s="11">
        <v>4</v>
      </c>
      <c r="C10" s="11">
        <v>49</v>
      </c>
      <c r="D10" s="11">
        <v>100</v>
      </c>
      <c r="E10" s="11">
        <v>153</v>
      </c>
    </row>
    <row r="11" spans="1:5" x14ac:dyDescent="0.2">
      <c r="A11" s="14" t="s">
        <v>8378</v>
      </c>
      <c r="B11" s="11">
        <v>1</v>
      </c>
      <c r="C11" s="11">
        <v>50</v>
      </c>
      <c r="D11" s="11">
        <v>87</v>
      </c>
      <c r="E11" s="11">
        <v>138</v>
      </c>
    </row>
    <row r="12" spans="1:5" x14ac:dyDescent="0.2">
      <c r="A12" s="14" t="s">
        <v>8379</v>
      </c>
      <c r="B12" s="11">
        <v>4</v>
      </c>
      <c r="C12" s="11">
        <v>47</v>
      </c>
      <c r="D12" s="11">
        <v>72</v>
      </c>
      <c r="E12" s="11">
        <v>123</v>
      </c>
    </row>
    <row r="13" spans="1:5" x14ac:dyDescent="0.2">
      <c r="A13" s="14" t="s">
        <v>8380</v>
      </c>
      <c r="B13" s="11">
        <v>4</v>
      </c>
      <c r="C13" s="11">
        <v>34</v>
      </c>
      <c r="D13" s="11">
        <v>59</v>
      </c>
      <c r="E13" s="11">
        <v>97</v>
      </c>
    </row>
    <row r="14" spans="1:5" x14ac:dyDescent="0.2">
      <c r="A14" s="14" t="s">
        <v>8381</v>
      </c>
      <c r="B14" s="11"/>
      <c r="C14" s="11">
        <v>50</v>
      </c>
      <c r="D14" s="11">
        <v>65</v>
      </c>
      <c r="E14" s="11">
        <v>115</v>
      </c>
    </row>
    <row r="15" spans="1:5" x14ac:dyDescent="0.2">
      <c r="A15" s="14" t="s">
        <v>8382</v>
      </c>
      <c r="B15" s="11">
        <v>3</v>
      </c>
      <c r="C15" s="11">
        <v>31</v>
      </c>
      <c r="D15" s="11">
        <v>54</v>
      </c>
      <c r="E15" s="11">
        <v>88</v>
      </c>
    </row>
    <row r="16" spans="1:5" x14ac:dyDescent="0.2">
      <c r="A16" s="14" t="s">
        <v>8388</v>
      </c>
      <c r="B16" s="11">
        <v>3</v>
      </c>
      <c r="C16" s="11">
        <v>35</v>
      </c>
      <c r="D16" s="11">
        <v>37</v>
      </c>
      <c r="E16" s="11">
        <v>75</v>
      </c>
    </row>
    <row r="17" spans="1:5" x14ac:dyDescent="0.2">
      <c r="A17" s="14" t="s">
        <v>8361</v>
      </c>
      <c r="B17" s="11">
        <v>37</v>
      </c>
      <c r="C17" s="11">
        <v>493</v>
      </c>
      <c r="D17" s="11">
        <v>839</v>
      </c>
      <c r="E17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3E04-1D31-B04B-AD20-8071734A410C}">
  <dimension ref="A1:E18"/>
  <sheetViews>
    <sheetView tabSelected="1"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8362</v>
      </c>
      <c r="B1" t="s">
        <v>8323</v>
      </c>
    </row>
    <row r="2" spans="1:5" x14ac:dyDescent="0.2">
      <c r="A2" s="12" t="s">
        <v>8409</v>
      </c>
      <c r="B2" t="s">
        <v>8363</v>
      </c>
    </row>
    <row r="4" spans="1:5" x14ac:dyDescent="0.2">
      <c r="A4" s="12" t="s">
        <v>8359</v>
      </c>
      <c r="B4" s="12" t="s">
        <v>8360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8383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9" t="s">
        <v>8384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9" t="s">
        <v>8385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9" t="s">
        <v>8386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9" t="s">
        <v>8377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9" t="s">
        <v>8387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9" t="s">
        <v>8378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9" t="s">
        <v>8379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9" t="s">
        <v>8380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9" t="s">
        <v>8381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9" t="s">
        <v>8382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9" t="s">
        <v>8388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9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81692-7DBA-5844-ACEF-D3A3A962DCAA}">
  <dimension ref="A1:I13"/>
  <sheetViews>
    <sheetView workbookViewId="0">
      <selection activeCell="C16" sqref="C16"/>
    </sheetView>
  </sheetViews>
  <sheetFormatPr baseColWidth="10" defaultRowHeight="15" x14ac:dyDescent="0.2"/>
  <cols>
    <col min="1" max="1" width="16" customWidth="1"/>
    <col min="2" max="2" width="17.1640625" customWidth="1"/>
    <col min="3" max="3" width="14.5" customWidth="1"/>
    <col min="4" max="4" width="16.83203125" customWidth="1"/>
    <col min="5" max="5" width="12.5" customWidth="1"/>
    <col min="6" max="6" width="16" customWidth="1"/>
    <col min="7" max="7" width="19.5" style="21" customWidth="1"/>
    <col min="8" max="8" width="15.1640625" style="21" customWidth="1"/>
    <col min="9" max="9" width="16.83203125" style="21" customWidth="1"/>
  </cols>
  <sheetData>
    <row r="1" spans="1:9" x14ac:dyDescent="0.2">
      <c r="A1" s="15" t="s">
        <v>8391</v>
      </c>
      <c r="B1" s="15" t="s">
        <v>8426</v>
      </c>
      <c r="C1" s="15" t="s">
        <v>8427</v>
      </c>
      <c r="D1" s="15" t="s">
        <v>8428</v>
      </c>
      <c r="E1" s="15" t="s">
        <v>8410</v>
      </c>
      <c r="F1" s="15" t="s">
        <v>8391</v>
      </c>
      <c r="G1" s="20" t="s">
        <v>8411</v>
      </c>
      <c r="H1" s="20" t="s">
        <v>8412</v>
      </c>
      <c r="I1" s="20" t="s">
        <v>8413</v>
      </c>
    </row>
    <row r="2" spans="1:9" x14ac:dyDescent="0.2">
      <c r="A2" t="s">
        <v>8414</v>
      </c>
      <c r="B2">
        <f>COUNTIFS(Kickstarter!$E:$E,"&lt;1000", Kickstarter!F:F, "=successful")</f>
        <v>248</v>
      </c>
      <c r="C2">
        <f>COUNTIFS(Kickstarter!$E:$E,"&lt;1000", Kickstarter!F:F, "=failed")</f>
        <v>1202</v>
      </c>
      <c r="D2">
        <f>COUNTIFS(Kickstarter!$E:$E,"&lt;1000", Kickstarter!F:F, "=canceled")</f>
        <v>262</v>
      </c>
      <c r="E2">
        <f>SUM(B2:D2)</f>
        <v>1712</v>
      </c>
      <c r="F2" t="s">
        <v>8414</v>
      </c>
      <c r="G2" s="21">
        <f>(B2/E2)</f>
        <v>0.14485981308411214</v>
      </c>
      <c r="H2" s="21">
        <f>(C2/E2)</f>
        <v>0.70210280373831779</v>
      </c>
      <c r="I2" s="21">
        <f>(D2/E2)</f>
        <v>0.1530373831775701</v>
      </c>
    </row>
    <row r="3" spans="1:9" x14ac:dyDescent="0.2">
      <c r="A3" t="s">
        <v>8415</v>
      </c>
      <c r="B3">
        <f>COUNTIFS(Kickstarter!$E:$E,"&gt;=1000", Kickstarter!F:F, "=successful", Kickstarter!$E:$E,"&lt;=4999")</f>
        <v>907</v>
      </c>
      <c r="C3">
        <f>COUNTIFS(Kickstarter!$E:$E,"&gt;=1000", Kickstarter!F:F, "=failed", Kickstarter!$E:$E,"&lt;=4999")</f>
        <v>219</v>
      </c>
      <c r="D3">
        <f>COUNTIFS(Kickstarter!$E:$E,"&gt;=1000", Kickstarter!F:F, "=canceled", Kickstarter!$E:$E,"&lt;=4999")</f>
        <v>48</v>
      </c>
      <c r="E3">
        <f t="shared" ref="E3:E13" si="0">SUM(B3:D3)</f>
        <v>1174</v>
      </c>
      <c r="F3" t="s">
        <v>8415</v>
      </c>
      <c r="G3" s="21">
        <f t="shared" ref="G3:G13" si="1">(B3/E3)</f>
        <v>0.77257240204429301</v>
      </c>
      <c r="H3" s="21">
        <f t="shared" ref="H3:H13" si="2">(C3/E3)</f>
        <v>0.18654173764906304</v>
      </c>
      <c r="I3" s="21">
        <f t="shared" ref="I3:I13" si="3">(D3/E3)</f>
        <v>4.0885860306643949E-2</v>
      </c>
    </row>
    <row r="4" spans="1:9" x14ac:dyDescent="0.2">
      <c r="A4" t="s">
        <v>8416</v>
      </c>
      <c r="B4">
        <f>COUNTIFS(Kickstarter!$E:$E,"&gt;=5000", Kickstarter!F:F, "=successful", Kickstarter!$E:$E,"&lt;=9999")</f>
        <v>383</v>
      </c>
      <c r="C4">
        <f>COUNTIFS(Kickstarter!$E:$E,"&gt;=5000", Kickstarter!F:F, "=failed", Kickstarter!$E:$E,"&lt;=9999")</f>
        <v>54</v>
      </c>
      <c r="D4">
        <f>COUNTIFS(Kickstarter!$E:$E,"&gt;=5000", Kickstarter!F:F, "=canceled", Kickstarter!$E:$E,"&lt;=9999")</f>
        <v>14</v>
      </c>
      <c r="E4">
        <f t="shared" si="0"/>
        <v>451</v>
      </c>
      <c r="F4" t="s">
        <v>8416</v>
      </c>
      <c r="G4" s="21">
        <f t="shared" si="1"/>
        <v>0.84922394678492241</v>
      </c>
      <c r="H4" s="21">
        <f t="shared" si="2"/>
        <v>0.11973392461197339</v>
      </c>
      <c r="I4" s="21">
        <f t="shared" si="3"/>
        <v>3.1042128603104215E-2</v>
      </c>
    </row>
    <row r="5" spans="1:9" x14ac:dyDescent="0.2">
      <c r="A5" t="s">
        <v>8417</v>
      </c>
      <c r="B5">
        <f>COUNTIFS(Kickstarter!$E:$E,"&gt;=10000", Kickstarter!F:F, "=successful", Kickstarter!$E:$E,"&lt;=14999")</f>
        <v>178</v>
      </c>
      <c r="C5">
        <f>COUNTIFS(Kickstarter!$E:$E,"&gt;=10000", Kickstarter!F:F, "=failed", Kickstarter!$E:$E,"&lt;=14999")</f>
        <v>18</v>
      </c>
      <c r="D5">
        <f>COUNTIFS(Kickstarter!$E:$E,"&gt;=10000", Kickstarter!F:F, "=canceled", Kickstarter!$E:$E,"&lt;=14999")</f>
        <v>6</v>
      </c>
      <c r="E5">
        <f t="shared" si="0"/>
        <v>202</v>
      </c>
      <c r="F5" t="s">
        <v>8417</v>
      </c>
      <c r="G5" s="21">
        <f t="shared" si="1"/>
        <v>0.88118811881188119</v>
      </c>
      <c r="H5" s="21">
        <f t="shared" si="2"/>
        <v>8.9108910891089105E-2</v>
      </c>
      <c r="I5" s="21">
        <f t="shared" si="3"/>
        <v>2.9702970297029702E-2</v>
      </c>
    </row>
    <row r="6" spans="1:9" x14ac:dyDescent="0.2">
      <c r="A6" t="s">
        <v>8418</v>
      </c>
      <c r="B6">
        <f>COUNTIFS(Kickstarter!$E:$E,"&gt;=15000", Kickstarter!F:F, "=successful", Kickstarter!$E:$E,"&lt;=19999")</f>
        <v>97</v>
      </c>
      <c r="C6">
        <f>COUNTIFS(Kickstarter!$E:$E,"&gt;=15000", Kickstarter!F:F, "=failed", Kickstarter!$E:$E,"&lt;=19999")</f>
        <v>9</v>
      </c>
      <c r="D6">
        <f>COUNTIFS(Kickstarter!$E:$E,"&gt;=15000", Kickstarter!F:F, "=canceled", Kickstarter!$E:$E,"&lt;=19999")</f>
        <v>4</v>
      </c>
      <c r="E6">
        <f t="shared" si="0"/>
        <v>110</v>
      </c>
      <c r="F6" t="s">
        <v>8418</v>
      </c>
      <c r="G6" s="21">
        <f t="shared" si="1"/>
        <v>0.88181818181818183</v>
      </c>
      <c r="H6" s="21">
        <f t="shared" si="2"/>
        <v>8.1818181818181818E-2</v>
      </c>
      <c r="I6" s="21">
        <f t="shared" si="3"/>
        <v>3.6363636363636362E-2</v>
      </c>
    </row>
    <row r="7" spans="1:9" x14ac:dyDescent="0.2">
      <c r="A7" t="s">
        <v>8419</v>
      </c>
      <c r="B7">
        <f>COUNTIFS(Kickstarter!$E:$E,"&gt;=20000", Kickstarter!F:F, "=successful", Kickstarter!$E:$E,"&lt;=24999")</f>
        <v>66</v>
      </c>
      <c r="C7">
        <f>COUNTIFS(Kickstarter!$E:$E,"&gt;=20000", Kickstarter!F:F, "=failed", Kickstarter!$E:$E,"&lt;=24999")</f>
        <v>6</v>
      </c>
      <c r="D7">
        <f>COUNTIFS(Kickstarter!$E:$E,"&gt;=20000", Kickstarter!F:F, "=canceled", Kickstarter!$E:$E,"&lt;=24999")</f>
        <v>3</v>
      </c>
      <c r="E7">
        <f t="shared" si="0"/>
        <v>75</v>
      </c>
      <c r="F7" t="s">
        <v>8419</v>
      </c>
      <c r="G7" s="21">
        <f t="shared" si="1"/>
        <v>0.88</v>
      </c>
      <c r="H7" s="21">
        <f t="shared" si="2"/>
        <v>0.08</v>
      </c>
      <c r="I7" s="21">
        <f t="shared" si="3"/>
        <v>0.04</v>
      </c>
    </row>
    <row r="8" spans="1:9" x14ac:dyDescent="0.2">
      <c r="A8" t="s">
        <v>8420</v>
      </c>
      <c r="B8">
        <f>COUNTIFS(Kickstarter!$E:$E,"&gt;=25000", Kickstarter!F:F, "=successful", Kickstarter!$E:$E,"&lt;=29999")</f>
        <v>51</v>
      </c>
      <c r="C8">
        <f>COUNTIFS(Kickstarter!$E:$E,"&gt;=25000", Kickstarter!F:F, "=failed", Kickstarter!$E:$E,"&lt;=29999")</f>
        <v>5</v>
      </c>
      <c r="D8">
        <f>COUNTIFS(Kickstarter!$E:$E,"&gt;=25000", Kickstarter!F:F, "=canceled", Kickstarter!$E:$E,"&lt;=29999")</f>
        <v>0</v>
      </c>
      <c r="E8">
        <f t="shared" si="0"/>
        <v>56</v>
      </c>
      <c r="F8" t="s">
        <v>8420</v>
      </c>
      <c r="G8" s="21">
        <f t="shared" si="1"/>
        <v>0.9107142857142857</v>
      </c>
      <c r="H8" s="21">
        <f t="shared" si="2"/>
        <v>8.9285714285714288E-2</v>
      </c>
      <c r="I8" s="21">
        <f t="shared" si="3"/>
        <v>0</v>
      </c>
    </row>
    <row r="9" spans="1:9" x14ac:dyDescent="0.2">
      <c r="A9" t="s">
        <v>8421</v>
      </c>
      <c r="B9">
        <f>COUNTIFS(Kickstarter!$E:$E,"&gt;=30000", Kickstarter!F:F, "=successful", Kickstarter!$E:$E,"&lt;=34999")</f>
        <v>47</v>
      </c>
      <c r="C9">
        <f>COUNTIFS(Kickstarter!$E:$E,"&gt;=30000", Kickstarter!F:F, "=failed", Kickstarter!$E:$E,"&lt;=34999")</f>
        <v>4</v>
      </c>
      <c r="D9">
        <f>COUNTIFS(Kickstarter!$E:$E,"&gt;=30000", Kickstarter!F:F, "=canceled", Kickstarter!$E:$E,"&lt;=34999")</f>
        <v>1</v>
      </c>
      <c r="E9">
        <f t="shared" si="0"/>
        <v>52</v>
      </c>
      <c r="F9" t="s">
        <v>8421</v>
      </c>
      <c r="G9" s="21">
        <f t="shared" si="1"/>
        <v>0.90384615384615385</v>
      </c>
      <c r="H9" s="21">
        <f t="shared" si="2"/>
        <v>7.6923076923076927E-2</v>
      </c>
      <c r="I9" s="21">
        <f t="shared" si="3"/>
        <v>1.9230769230769232E-2</v>
      </c>
    </row>
    <row r="10" spans="1:9" x14ac:dyDescent="0.2">
      <c r="A10" t="s">
        <v>8422</v>
      </c>
      <c r="B10">
        <f>COUNTIFS(Kickstarter!$E:$E,"&gt;=35000", Kickstarter!F:F, "=successful", Kickstarter!$E:$E,"&lt;=39999")</f>
        <v>25</v>
      </c>
      <c r="C10">
        <f>COUNTIFS(Kickstarter!$E:$E,"&gt;=35000", Kickstarter!F:F, "=failed", Kickstarter!$E:$E,"&lt;=39999")</f>
        <v>2</v>
      </c>
      <c r="D10">
        <f>COUNTIFS(Kickstarter!$E:$E,"&gt;=35000", Kickstarter!F:F, "=canceled", Kickstarter!$E:$E,"&lt;=39999")</f>
        <v>0</v>
      </c>
      <c r="E10">
        <f t="shared" si="0"/>
        <v>27</v>
      </c>
      <c r="F10" t="s">
        <v>8422</v>
      </c>
      <c r="G10" s="21">
        <f t="shared" si="1"/>
        <v>0.92592592592592593</v>
      </c>
      <c r="H10" s="21">
        <f t="shared" si="2"/>
        <v>7.407407407407407E-2</v>
      </c>
      <c r="I10" s="21">
        <f t="shared" si="3"/>
        <v>0</v>
      </c>
    </row>
    <row r="11" spans="1:9" x14ac:dyDescent="0.2">
      <c r="A11" t="s">
        <v>8423</v>
      </c>
      <c r="B11">
        <f>COUNTIFS(Kickstarter!$E:$E,"&gt;=40000", Kickstarter!F:F, "=successful", Kickstarter!$E:$E,"&lt;=44999")</f>
        <v>19</v>
      </c>
      <c r="C11">
        <f>COUNTIFS(Kickstarter!$E:$E,"&gt;=40000", Kickstarter!F:F, "=failed", Kickstarter!$E:$E,"&lt;=44999")</f>
        <v>4</v>
      </c>
      <c r="D11">
        <f>COUNTIFS(Kickstarter!$E:$E,"&gt;=40000", Kickstarter!F:F, "=canceled", Kickstarter!$E:$E,"&lt;=44999")</f>
        <v>2</v>
      </c>
      <c r="E11">
        <f t="shared" si="0"/>
        <v>25</v>
      </c>
      <c r="F11" t="s">
        <v>8423</v>
      </c>
      <c r="G11" s="21">
        <f t="shared" si="1"/>
        <v>0.76</v>
      </c>
      <c r="H11" s="21">
        <f t="shared" si="2"/>
        <v>0.16</v>
      </c>
      <c r="I11" s="21">
        <f t="shared" si="3"/>
        <v>0.08</v>
      </c>
    </row>
    <row r="12" spans="1:9" x14ac:dyDescent="0.2">
      <c r="A12" t="s">
        <v>8424</v>
      </c>
      <c r="B12">
        <f>COUNTIFS(Kickstarter!$E:$E,"&gt;=45000", Kickstarter!F:F, "=successful", Kickstarter!$E:$E,"&lt;=49999")</f>
        <v>17</v>
      </c>
      <c r="C12">
        <f>COUNTIFS(Kickstarter!$E:$E,"&gt;=45000", Kickstarter!F:F, "=failed", Kickstarter!$E:$E,"&lt;=49999")</f>
        <v>1</v>
      </c>
      <c r="D12">
        <f>COUNTIFS(Kickstarter!$E:$E,"&gt;=45000", Kickstarter!F:F, "=canceled", Kickstarter!$E:$E,"&lt;=49999")</f>
        <v>0</v>
      </c>
      <c r="E12">
        <f t="shared" si="0"/>
        <v>18</v>
      </c>
      <c r="F12" t="s">
        <v>8424</v>
      </c>
      <c r="G12" s="21">
        <f t="shared" si="1"/>
        <v>0.94444444444444442</v>
      </c>
      <c r="H12" s="21">
        <f t="shared" si="2"/>
        <v>5.5555555555555552E-2</v>
      </c>
      <c r="I12" s="21">
        <f t="shared" si="3"/>
        <v>0</v>
      </c>
    </row>
    <row r="13" spans="1:9" x14ac:dyDescent="0.2">
      <c r="A13" t="s">
        <v>8425</v>
      </c>
      <c r="B13">
        <f>COUNTIFS(Kickstarter!$E:$E,"&gt;=50000", Kickstarter!F:F, "=successful")</f>
        <v>147</v>
      </c>
      <c r="C13">
        <f>COUNTIFS(Kickstarter!$E:$E,"&gt;=50000", Kickstarter!F:F, "=failed")</f>
        <v>6</v>
      </c>
      <c r="D13">
        <f>COUNTIFS(Kickstarter!$E:$E,"&gt;=50000", Kickstarter!F:F, "=canceled")</f>
        <v>9</v>
      </c>
      <c r="E13">
        <f t="shared" si="0"/>
        <v>162</v>
      </c>
      <c r="F13" t="s">
        <v>8425</v>
      </c>
      <c r="G13" s="21">
        <f t="shared" si="1"/>
        <v>0.90740740740740744</v>
      </c>
      <c r="H13" s="21">
        <f t="shared" si="2"/>
        <v>3.7037037037037035E-2</v>
      </c>
      <c r="I13" s="21">
        <f t="shared" si="3"/>
        <v>5.5555555555555552E-2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opLeftCell="N1" zoomScale="90" zoomScaleNormal="9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7" customWidth="1"/>
    <col min="17" max="17" width="41.1640625" customWidth="1"/>
    <col min="18" max="18" width="16.1640625" customWidth="1"/>
    <col min="19" max="19" width="26" style="16" customWidth="1"/>
    <col min="20" max="20" width="27.83203125" style="16" customWidth="1"/>
    <col min="21" max="21" width="20" style="11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8" t="s">
        <v>8374</v>
      </c>
      <c r="T1" s="18" t="s">
        <v>8375</v>
      </c>
      <c r="U1" s="17" t="s">
        <v>8409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 s="11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s="11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 s="11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 s="11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 s="11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 s="11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 s="11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 s="11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 s="11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 s="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 s="11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 s="11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 s="11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 s="11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 s="11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 s="11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 s="11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 s="11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 s="11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 s="1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 s="11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 s="11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 s="11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 s="11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 s="11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 s="11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 s="11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 s="11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 s="11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 s="1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 s="11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 s="11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 s="11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 s="11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 s="11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 s="11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 s="11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 s="11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 s="11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 s="1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 s="11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 s="11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 s="11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 s="11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 s="11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 s="11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 s="11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 s="11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 s="11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 s="1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 s="11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 s="11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 s="11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 s="11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 s="11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 s="11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 s="11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 s="11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 s="11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 s="1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 s="11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 s="11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 s="11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 s="11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 s="11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 s="11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 s="11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 s="11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 s="11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 s="1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 s="11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 s="11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 s="11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 s="11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 s="11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 s="11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 s="11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 s="11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 s="11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 s="1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 s="11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 s="11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 s="11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 s="11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 s="11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 s="11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 s="11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 s="11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 s="11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 s="1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 s="11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 s="11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 s="11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 s="11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 s="11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 s="11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 s="11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 s="11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 s="11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 s="1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 s="11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 s="11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 s="11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 s="11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 s="11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 s="11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 s="11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 s="11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 s="11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 s="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 s="11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 s="11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 s="11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 s="11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 s="11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 s="11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 s="11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 s="11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 s="11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 s="1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 s="11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 s="11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 s="11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 s="11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 s="11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 s="11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 s="11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 s="11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 s="11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 s="1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 s="11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 s="11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 s="11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 s="11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 s="11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 s="11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 s="11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 s="11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 s="11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 s="1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 s="11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 s="11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 s="11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 s="11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 s="11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 s="11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 s="11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 s="11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 s="11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 s="1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 s="11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 s="11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 s="11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 s="11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 s="11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 s="11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 s="11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 s="11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 s="11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 s="1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 s="11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 s="11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 s="11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 s="11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 s="11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 s="11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 s="11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 s="11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 s="11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 s="1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 s="11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 s="11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 s="11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 s="11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 s="11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 s="11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 s="11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 s="11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 s="11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 s="1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 s="11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 s="11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 s="11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 s="11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 s="11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 s="11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 s="11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 s="11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 s="11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 s="1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 s="11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 s="11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 s="11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 s="11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 s="11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 s="11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 s="11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 s="11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 s="11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 s="1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 s="11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 s="11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 s="11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 s="11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 s="11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 s="11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 s="11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 s="11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 s="11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 s="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 s="11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 s="11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 s="11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 s="11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 s="11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 s="11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 s="11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 s="11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 s="11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 s="1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 s="11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 s="11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 s="11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 s="11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 s="11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 s="11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 s="11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 s="11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 s="11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 s="1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 s="11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 s="11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 s="11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 s="11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 s="11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 s="11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 s="11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 s="11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 s="11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 s="1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 s="11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 s="11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 s="11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 s="11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 s="11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 s="11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 s="11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 s="11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 s="11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 s="1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 s="11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 s="11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 s="11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 s="11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 s="11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 s="11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 s="11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 s="11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 s="11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 s="1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 s="11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 s="11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 s="11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 s="11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 s="11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 s="11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 s="11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 s="11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 s="11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 s="1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 s="11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 s="11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 s="11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 s="11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 s="11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 s="11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 s="11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 s="11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 s="11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 s="1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 s="11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 s="11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 s="11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 s="11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 s="11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 s="11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 s="11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 s="11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 s="11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 s="1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 s="11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 s="11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 s="11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 s="11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 s="11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 s="11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 s="11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 s="11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 s="11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 s="1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 s="11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 s="11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 s="11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 s="11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 s="11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 s="11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 s="11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 s="11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 s="11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 s="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 s="11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 s="11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 s="11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 s="11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 s="11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 s="11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 s="11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 s="11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 s="11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 s="1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 s="11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 s="11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 s="11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 s="11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 s="11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 s="11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 s="11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 s="11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 s="11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 s="1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 s="11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 s="11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 s="11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 s="11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 s="11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 s="11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 s="11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 s="11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 s="11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 s="1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 s="11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 s="11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 s="11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 s="11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 s="11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 s="11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 s="11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 s="11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 s="11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 s="1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 s="11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 s="11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 s="11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 s="11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 s="11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 s="11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 s="11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 s="11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 s="11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 s="1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 s="11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 s="11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 s="11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 s="11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 s="11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 s="11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 s="11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 s="11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 s="11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 s="1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 s="11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 s="11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 s="11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 s="11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 s="11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 s="11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 s="11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 s="11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 s="11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 s="1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 s="11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 s="11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 s="11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 s="11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 s="11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 s="11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 s="11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 s="11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 s="11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 s="1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 s="11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 s="11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 s="11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 s="11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 s="11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 s="11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 s="11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 s="11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 s="11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 s="1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 s="11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 s="11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 s="11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 s="11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 s="11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 s="11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 s="11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 s="11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 s="11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 s="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 s="11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 s="11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 s="11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 s="11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 s="11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 s="11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 s="11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 s="11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 s="11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 s="1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 s="11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 s="11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 s="11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 s="11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 t="shared" si="31"/>
        <v>150.65</v>
      </c>
      <c r="Q426" s="10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 s="11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 s="11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 s="11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 s="11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 s="11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 s="1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 s="11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 s="11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 s="11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 s="11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 s="11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 s="11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 s="11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 s="11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 s="11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 s="1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 s="11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 s="11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 s="11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 s="11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 s="11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 s="11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 s="11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 s="11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 s="11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 s="1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 s="11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 s="11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 s="11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 s="11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 s="11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 s="11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 s="11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 s="11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 s="11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 s="1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 s="11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 s="11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 s="11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 s="11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 s="11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 s="11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 s="11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 s="11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 s="11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 s="1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 s="11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 s="11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 s="11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 s="11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 s="11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 s="11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 s="11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 s="11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 s="11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 s="1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 s="11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 s="11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 s="11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 s="11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 s="11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 s="11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 s="11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 s="11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 s="11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 s="1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 s="11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 s="11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 s="11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 s="11">
        <f t="shared" si="39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 s="11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 s="11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 s="11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 s="11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 s="11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 s="1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 s="11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 s="11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 s="11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 s="11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 s="11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 s="11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 s="11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 s="11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 s="11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 s="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 s="11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 s="11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 s="11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 s="11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 s="11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 s="11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 s="11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 s="11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 s="11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 s="1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 s="11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 s="11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 s="11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 s="11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 s="11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 s="11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 s="11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 s="11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 s="11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 s="1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 s="11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 s="11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 s="11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 s="11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 s="11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 s="11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 s="11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 s="11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 s="11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 s="1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 s="11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 s="11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 s="11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 s="11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 s="11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 s="11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 s="11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 s="11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 s="11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 s="1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 s="11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 s="11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 s="11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 s="11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 s="11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 s="11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 s="11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 s="11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 s="11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 s="1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 s="11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 s="11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 s="11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 s="11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 s="11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 s="11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 s="11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 s="11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 s="11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 s="1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 s="11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 s="11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 s="11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 s="11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 s="11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 s="11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 s="11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 s="11">
        <f t="shared" ref="U579:U642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 s="11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 s="1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 s="11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 s="11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 s="11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 s="11">
        <f t="shared" si="49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 s="11">
        <f t="shared" si="49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 s="11">
        <f t="shared" si="49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 s="11">
        <f t="shared" si="49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 s="11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 s="11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 s="11">
        <f t="shared" si="49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 s="11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 s="11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 s="11">
        <f t="shared" si="49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 s="11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 s="11">
        <f t="shared" si="49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 s="11">
        <f t="shared" si="49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 s="11">
        <f t="shared" si="49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 s="11">
        <f t="shared" si="49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 s="11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 s="11">
        <f t="shared" si="49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 s="11">
        <f t="shared" si="49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 s="11">
        <f t="shared" si="49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 s="11">
        <f t="shared" si="49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 s="11">
        <f t="shared" si="49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 s="11">
        <f t="shared" si="49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 s="11">
        <f t="shared" si="49"/>
        <v>2015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8323</v>
      </c>
      <c r="R608" t="s">
        <v>8326</v>
      </c>
      <c r="S608" s="16">
        <f t="shared" si="47"/>
        <v>41850.400937500002</v>
      </c>
      <c r="T608" s="16">
        <f t="shared" si="48"/>
        <v>41895.400937500002</v>
      </c>
      <c r="U608" s="11">
        <f t="shared" si="49"/>
        <v>2014</v>
      </c>
    </row>
    <row r="609" spans="1:21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6">
        <f t="shared" si="47"/>
        <v>41837.210543981484</v>
      </c>
      <c r="T609" s="16">
        <f t="shared" si="48"/>
        <v>41859</v>
      </c>
      <c r="U609" s="11">
        <f t="shared" si="49"/>
        <v>2014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 s="11">
        <f t="shared" si="49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 s="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 s="11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 s="11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 s="11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 s="11">
        <f t="shared" si="49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 s="11">
        <f t="shared" si="49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 s="11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 s="11">
        <f t="shared" si="49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 s="11">
        <f t="shared" si="49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 s="11">
        <f t="shared" si="49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 s="1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 s="11">
        <f t="shared" si="49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 s="11">
        <f t="shared" si="49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 s="11">
        <f t="shared" si="49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 s="11">
        <f t="shared" si="49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 s="11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 s="11">
        <f t="shared" si="49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 s="11">
        <f t="shared" si="49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 s="11">
        <f t="shared" si="49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 s="11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 s="11">
        <f t="shared" si="49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 s="11">
        <f t="shared" si="49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 s="11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 s="11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 s="11">
        <f t="shared" si="49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 s="11">
        <f t="shared" si="49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 s="11">
        <f t="shared" si="49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 s="11">
        <f t="shared" si="49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 s="11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 s="11">
        <f t="shared" si="49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 s="11">
        <f t="shared" si="49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 s="11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 s="11">
        <f t="shared" ref="U643:U706" si="54"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 s="11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 s="11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 s="11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 s="11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 s="11">
        <f t="shared" si="54"/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 s="11">
        <f t="shared" si="54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 s="11">
        <f t="shared" si="54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 s="1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 s="11">
        <f t="shared" si="54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 s="11">
        <f t="shared" si="54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 s="11">
        <f t="shared" si="54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 s="11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 s="11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 s="11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 s="11">
        <f t="shared" si="54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 s="11">
        <f t="shared" si="54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 s="11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 s="11">
        <f t="shared" si="54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 s="11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 s="11">
        <f t="shared" si="54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 s="11">
        <f t="shared" si="54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 s="11">
        <f t="shared" si="54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 s="11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 s="11">
        <f t="shared" si="54"/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 s="11">
        <f t="shared" si="54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 s="11">
        <f t="shared" si="54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 s="11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 s="11">
        <f t="shared" si="54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 s="11">
        <f t="shared" si="54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 s="11">
        <f t="shared" si="54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 s="11">
        <f t="shared" si="54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 s="11">
        <f t="shared" si="54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 s="11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 s="11">
        <f t="shared" si="54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 s="11">
        <f t="shared" si="54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 s="11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 s="11">
        <f t="shared" si="54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 s="11">
        <f t="shared" si="54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 s="11">
        <f t="shared" si="54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 s="11">
        <f t="shared" si="54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 s="11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 s="11">
        <f t="shared" si="54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 s="11">
        <f t="shared" si="54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 s="11">
        <f t="shared" si="54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 s="11">
        <f t="shared" si="54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 s="11">
        <f t="shared" si="54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 s="11">
        <f t="shared" si="54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 s="1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 s="11">
        <f t="shared" si="54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 s="11">
        <f t="shared" si="54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 s="11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 s="11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 s="11">
        <f t="shared" si="54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 s="11">
        <f t="shared" si="54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 s="11">
        <f t="shared" si="54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 s="11">
        <f t="shared" si="54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 s="11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 s="11">
        <f t="shared" si="54"/>
        <v>2015</v>
      </c>
    </row>
    <row r="702" spans="1:21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6">
        <f t="shared" si="52"/>
        <v>41546.664212962962</v>
      </c>
      <c r="T702" s="16">
        <f t="shared" si="53"/>
        <v>41579.791666666664</v>
      </c>
      <c r="U702" s="11">
        <f t="shared" si="54"/>
        <v>2013</v>
      </c>
    </row>
    <row r="703" spans="1:21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6">
        <f t="shared" si="52"/>
        <v>42317.33258101852</v>
      </c>
      <c r="T703" s="16">
        <f t="shared" si="53"/>
        <v>42354.290972222225</v>
      </c>
      <c r="U703" s="11">
        <f t="shared" si="54"/>
        <v>2015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 s="11">
        <f t="shared" si="54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 s="11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 s="11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 s="11">
        <f t="shared" ref="U707:U770" si="59">YEAR(S707)</f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 s="11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 s="11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 s="11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 s="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 s="11">
        <f t="shared" si="59"/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 s="11">
        <f t="shared" si="59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 s="11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 s="11">
        <f t="shared" si="59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 s="11">
        <f t="shared" si="59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 s="11">
        <f t="shared" si="59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 s="11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 s="11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 s="11">
        <f t="shared" si="59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 s="11">
        <f t="shared" si="59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 s="11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 s="11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 s="11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 s="11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 s="11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 s="11">
        <f t="shared" si="59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 s="11">
        <f t="shared" si="59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 s="11">
        <f t="shared" si="59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 s="11">
        <f t="shared" si="59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 s="11">
        <f t="shared" si="59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 s="11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 s="11">
        <f t="shared" si="59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 s="11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 s="11">
        <f t="shared" si="59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 s="11">
        <f t="shared" si="59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 s="11">
        <f t="shared" si="59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 s="11">
        <f t="shared" si="59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 s="11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 s="11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 s="11">
        <f t="shared" si="59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 s="11">
        <f t="shared" si="59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 s="11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 s="11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 s="11">
        <f t="shared" si="59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 s="11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 s="11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 s="11">
        <f t="shared" si="59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 s="11">
        <f t="shared" si="59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 s="11">
        <f t="shared" si="59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 s="11">
        <f t="shared" si="59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 s="11">
        <f t="shared" si="59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 s="11">
        <f t="shared" si="59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 s="11">
        <f t="shared" si="59"/>
        <v>2017</v>
      </c>
    </row>
    <row r="755" spans="1:21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8327</v>
      </c>
      <c r="R755" t="s">
        <v>8328</v>
      </c>
      <c r="S755" s="16">
        <f t="shared" si="57"/>
        <v>42267.746782407412</v>
      </c>
      <c r="T755" s="16">
        <f t="shared" si="58"/>
        <v>42297.746782407412</v>
      </c>
      <c r="U755" s="11">
        <f t="shared" si="59"/>
        <v>2015</v>
      </c>
    </row>
    <row r="756" spans="1:21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8321</v>
      </c>
      <c r="R756" t="s">
        <v>8322</v>
      </c>
      <c r="S756" s="16">
        <f t="shared" si="57"/>
        <v>40266.662708333337</v>
      </c>
      <c r="T756" s="16">
        <f t="shared" si="58"/>
        <v>40330.165972222225</v>
      </c>
      <c r="U756" s="11">
        <f t="shared" si="59"/>
        <v>2010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 s="11">
        <f t="shared" si="59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 s="11">
        <f t="shared" si="59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 s="11">
        <f t="shared" si="59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 s="11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 s="11">
        <f t="shared" si="59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 s="11">
        <f t="shared" si="59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 s="11">
        <f t="shared" si="59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 s="11">
        <f t="shared" si="59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 s="11">
        <f t="shared" si="59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 s="11">
        <f t="shared" si="59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 s="11">
        <f t="shared" si="59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 s="11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 s="11">
        <f t="shared" si="59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 s="11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 s="1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 s="11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 s="11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 s="11">
        <f t="shared" si="64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 s="11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 s="11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 s="11">
        <f t="shared" si="64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 s="11">
        <f t="shared" si="64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 s="11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 s="11">
        <f t="shared" si="64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 s="11">
        <f t="shared" si="64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 s="11">
        <f t="shared" si="64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 s="11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 s="11">
        <f t="shared" si="64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 s="11">
        <f t="shared" si="64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 s="11">
        <f t="shared" si="64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 s="11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 s="11">
        <f t="shared" si="64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 s="11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 s="11">
        <f t="shared" si="64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 s="11">
        <f t="shared" si="64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 s="11">
        <f t="shared" si="64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 s="11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 s="11">
        <f t="shared" si="64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 s="11">
        <f t="shared" si="64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 s="11">
        <f t="shared" si="64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 s="11">
        <f t="shared" si="64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 s="11">
        <f t="shared" si="64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 s="11">
        <f t="shared" si="64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 s="11">
        <f t="shared" si="64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 s="11">
        <f t="shared" si="64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 s="11">
        <f t="shared" si="64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 s="11">
        <f t="shared" si="64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 s="11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 s="11">
        <f t="shared" si="64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 s="11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 s="11">
        <f t="shared" si="64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 s="11">
        <f t="shared" si="64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 s="11">
        <f t="shared" si="64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 s="11">
        <f t="shared" si="64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 s="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 s="11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 s="11">
        <f t="shared" si="64"/>
        <v>2013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 s="11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 s="11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 s="11">
        <f t="shared" si="64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 s="11">
        <f t="shared" si="64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 s="11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 s="11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 s="11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 s="11">
        <f t="shared" si="64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 s="11">
        <f t="shared" si="64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 s="11">
        <f t="shared" si="64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 s="11">
        <f t="shared" si="64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 s="11">
        <f t="shared" si="64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 s="11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 s="11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 s="11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 s="11">
        <f t="shared" si="64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 s="11">
        <f t="shared" si="64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 s="11">
        <f t="shared" si="64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 s="11">
        <f t="shared" si="64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 s="11">
        <f t="shared" si="64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 s="11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 s="11">
        <f t="shared" ref="U835:U898" si="69">YEAR(S835)</f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 s="11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 s="11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 s="11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 s="11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 s="11">
        <f t="shared" si="69"/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 s="11">
        <f t="shared" si="69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 s="11">
        <f t="shared" si="69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 s="11">
        <f t="shared" si="69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 s="11">
        <f t="shared" si="69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 s="11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 s="11">
        <f t="shared" si="69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 s="11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 s="11">
        <f t="shared" si="69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 s="11">
        <f t="shared" si="69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 s="11">
        <f t="shared" si="69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 s="11">
        <f t="shared" si="69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 s="11">
        <f t="shared" si="69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 s="11">
        <f t="shared" si="69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 s="11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 s="11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 s="11">
        <f t="shared" si="69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 s="11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 s="11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 s="11">
        <f t="shared" si="69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 s="11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 s="11">
        <f t="shared" si="69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 s="11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 s="11">
        <f t="shared" si="69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 s="11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 s="11">
        <f t="shared" si="69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 s="11">
        <f t="shared" si="69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 s="11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 s="11">
        <f t="shared" si="69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 s="11">
        <f t="shared" si="69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 s="11">
        <f t="shared" si="69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 s="11">
        <f t="shared" si="69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 s="11">
        <f t="shared" si="69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 s="11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 s="11">
        <f t="shared" si="69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 s="11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 s="11">
        <f t="shared" si="69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 s="11">
        <f t="shared" si="69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 s="11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 s="11">
        <f t="shared" si="69"/>
        <v>2016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 s="11">
        <f t="shared" si="69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 s="11">
        <f t="shared" si="69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 s="11">
        <f t="shared" si="69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 s="11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 s="11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 s="11">
        <f t="shared" si="69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 s="11">
        <f t="shared" si="69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 s="11">
        <f t="shared" si="69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 s="11">
        <f t="shared" si="69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 s="11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 s="11">
        <f t="shared" si="69"/>
        <v>2016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 s="11">
        <f t="shared" si="69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 s="11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 s="11">
        <f t="shared" si="69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 s="11">
        <f t="shared" si="69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 s="11">
        <f t="shared" si="69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 s="11">
        <f t="shared" si="69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 s="11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 s="11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 s="11">
        <f t="shared" ref="U899:U962" si="74">YEAR(S899)</f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 s="11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 s="1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 s="11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 s="11">
        <f t="shared" si="74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 s="11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 s="11">
        <f t="shared" si="74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 s="11">
        <f t="shared" si="74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 s="11">
        <f t="shared" si="74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 s="11">
        <f t="shared" si="74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 s="11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 s="11">
        <f t="shared" si="74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 s="11">
        <f t="shared" si="74"/>
        <v>2011</v>
      </c>
    </row>
    <row r="912" spans="1:21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0" t="s">
        <v>8323</v>
      </c>
      <c r="R912" t="s">
        <v>8326</v>
      </c>
      <c r="S912" s="16">
        <f t="shared" si="72"/>
        <v>41920.787534722222</v>
      </c>
      <c r="T912" s="16">
        <f t="shared" si="73"/>
        <v>41941.787534722222</v>
      </c>
      <c r="U912" s="11">
        <f t="shared" si="74"/>
        <v>2014</v>
      </c>
    </row>
    <row r="913" spans="1:21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8327</v>
      </c>
      <c r="R913" t="s">
        <v>8331</v>
      </c>
      <c r="S913" s="16">
        <f t="shared" si="72"/>
        <v>40983.055949074071</v>
      </c>
      <c r="T913" s="16">
        <f t="shared" si="73"/>
        <v>41040.657638888886</v>
      </c>
      <c r="U913" s="11">
        <f t="shared" si="74"/>
        <v>2012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 s="11">
        <f t="shared" si="74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 s="11">
        <f t="shared" si="74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 s="11">
        <f t="shared" si="74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 s="11">
        <f t="shared" si="74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 s="11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 s="11">
        <f t="shared" si="74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 s="11">
        <f t="shared" si="74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 s="11">
        <f t="shared" si="74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 s="11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 s="11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 s="11">
        <f t="shared" si="74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 s="11">
        <f t="shared" si="74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 s="11">
        <f t="shared" si="74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 s="11">
        <f t="shared" si="74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 s="11">
        <f t="shared" si="74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 s="11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 s="11">
        <f t="shared" si="74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 s="11">
        <f t="shared" si="74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 s="11">
        <f t="shared" si="74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 s="11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 s="11">
        <f t="shared" si="74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 s="11">
        <f t="shared" si="74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 s="11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 s="11">
        <f t="shared" si="74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 s="11">
        <f t="shared" si="74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 s="11">
        <f t="shared" si="74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 s="11">
        <f t="shared" si="74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 s="11">
        <f t="shared" si="74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 s="11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 s="11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 s="11">
        <f t="shared" si="74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 s="11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 s="11">
        <f t="shared" si="74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 s="11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 s="11">
        <f t="shared" si="74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 s="11">
        <f t="shared" si="74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 s="11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 s="11">
        <f t="shared" si="74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 s="11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 s="11">
        <f t="shared" si="74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 s="11">
        <f t="shared" si="74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 s="11">
        <f t="shared" si="74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 s="11">
        <f t="shared" si="74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 s="11">
        <f t="shared" si="74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 s="11">
        <f t="shared" si="74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 s="11">
        <f t="shared" si="74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 s="11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 s="1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 s="11">
        <f t="shared" si="74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 s="11">
        <f t="shared" ref="U963:U1026" si="79">YEAR(S963)</f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 s="11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 s="11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 s="11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 s="11">
        <f t="shared" si="79"/>
        <v>2016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 s="11">
        <f t="shared" si="79"/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 s="11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 s="11">
        <f t="shared" si="79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 s="11">
        <f t="shared" si="79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 s="11">
        <f t="shared" si="79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 s="11">
        <f t="shared" si="79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 s="11">
        <f t="shared" si="79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 s="11">
        <f t="shared" si="79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 s="11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 s="11">
        <f t="shared" si="79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 s="11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 s="11">
        <f t="shared" si="79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 s="11">
        <f t="shared" si="79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 s="1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 s="11">
        <f t="shared" si="79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 s="11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 s="11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 s="11">
        <f t="shared" si="79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 s="11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 s="11">
        <f t="shared" si="79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 s="11">
        <f t="shared" si="79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 s="11">
        <f t="shared" si="79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 s="11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 s="11">
        <f t="shared" si="79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 s="11">
        <f t="shared" si="79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 s="11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 s="11">
        <f t="shared" si="79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 s="11">
        <f t="shared" si="79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 s="11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 s="11">
        <f t="shared" si="79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 s="11">
        <f t="shared" si="79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 s="11">
        <f t="shared" si="79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 s="11">
        <f t="shared" si="79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 s="11">
        <f t="shared" si="79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 s="11">
        <f t="shared" si="79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 s="11">
        <f t="shared" si="79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 s="11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 s="11">
        <f t="shared" si="79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 s="11">
        <f t="shared" si="79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 s="11">
        <f t="shared" si="79"/>
        <v>2015</v>
      </c>
    </row>
    <row r="1008" spans="1:21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8313</v>
      </c>
      <c r="R1008" t="s">
        <v>8314</v>
      </c>
      <c r="S1008" s="16">
        <f t="shared" si="77"/>
        <v>42586.925636574073</v>
      </c>
      <c r="T1008" s="16">
        <f t="shared" si="78"/>
        <v>42609.165972222225</v>
      </c>
      <c r="U1008" s="11">
        <f t="shared" si="79"/>
        <v>2016</v>
      </c>
    </row>
    <row r="1009" spans="1:21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8321</v>
      </c>
      <c r="R1009" t="s">
        <v>8332</v>
      </c>
      <c r="S1009" s="16">
        <f t="shared" si="77"/>
        <v>42572.778495370367</v>
      </c>
      <c r="T1009" s="16">
        <f t="shared" si="78"/>
        <v>42604.125</v>
      </c>
      <c r="U1009" s="11">
        <f t="shared" si="79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 s="11">
        <f t="shared" si="79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 s="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 s="11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 s="11">
        <f t="shared" si="79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 s="11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 s="11">
        <f t="shared" si="79"/>
        <v>2015</v>
      </c>
    </row>
    <row r="1016" spans="1:21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8327</v>
      </c>
      <c r="R1016" t="s">
        <v>8328</v>
      </c>
      <c r="S1016" s="16">
        <f t="shared" si="77"/>
        <v>41327.996435185189</v>
      </c>
      <c r="T1016" s="16">
        <f t="shared" si="78"/>
        <v>41362.954768518517</v>
      </c>
      <c r="U1016" s="11">
        <f t="shared" si="79"/>
        <v>2013</v>
      </c>
    </row>
    <row r="1017" spans="1:21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0" t="s">
        <v>8323</v>
      </c>
      <c r="R1017" t="s">
        <v>8326</v>
      </c>
      <c r="S1017" s="16">
        <f t="shared" si="77"/>
        <v>42060.683935185181</v>
      </c>
      <c r="T1017" s="16">
        <f t="shared" si="78"/>
        <v>42090.642268518524</v>
      </c>
      <c r="U1017" s="11">
        <f t="shared" si="79"/>
        <v>2015</v>
      </c>
    </row>
    <row r="1018" spans="1:21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0" t="s">
        <v>8323</v>
      </c>
      <c r="R1018" t="s">
        <v>8326</v>
      </c>
      <c r="S1018" s="16">
        <f t="shared" si="77"/>
        <v>41809.860300925924</v>
      </c>
      <c r="T1018" s="16">
        <f t="shared" si="78"/>
        <v>41839.860300925924</v>
      </c>
      <c r="U1018" s="11">
        <f t="shared" si="79"/>
        <v>2014</v>
      </c>
    </row>
    <row r="1019" spans="1:21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8321</v>
      </c>
      <c r="R1019" t="s">
        <v>8332</v>
      </c>
      <c r="S1019" s="16">
        <f t="shared" si="77"/>
        <v>42457.623923611114</v>
      </c>
      <c r="T1019" s="16">
        <f t="shared" si="78"/>
        <v>42487.623923611114</v>
      </c>
      <c r="U1019" s="11">
        <f t="shared" si="79"/>
        <v>2016</v>
      </c>
    </row>
    <row r="1020" spans="1:21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8321</v>
      </c>
      <c r="R1020" t="s">
        <v>8322</v>
      </c>
      <c r="S1020" s="16">
        <f t="shared" si="77"/>
        <v>40555.24800925926</v>
      </c>
      <c r="T1020" s="16">
        <f t="shared" si="78"/>
        <v>40600.24800925926</v>
      </c>
      <c r="U1020" s="11">
        <f t="shared" si="79"/>
        <v>2011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 s="1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 s="11">
        <f t="shared" si="79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 s="11">
        <f t="shared" si="79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 s="11">
        <f t="shared" si="79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 s="11">
        <f t="shared" si="79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 s="11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 s="11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 s="11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 s="11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 s="11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 s="1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 s="11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 s="11">
        <f t="shared" si="84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 s="11">
        <f t="shared" si="84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 s="11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 s="11">
        <f t="shared" si="84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 s="11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 s="11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 s="11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 s="11">
        <f t="shared" si="84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 s="1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 s="11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 s="11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 s="11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 s="11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 s="11">
        <f t="shared" si="84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 s="11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 s="11">
        <f t="shared" si="84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 s="11">
        <f t="shared" si="84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 s="11">
        <f t="shared" si="84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 s="11">
        <f t="shared" si="84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 s="11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 s="11">
        <f t="shared" si="84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 s="11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 s="11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 s="11">
        <f t="shared" si="84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 s="11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 s="11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 s="11">
        <f t="shared" si="84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 s="11">
        <f t="shared" si="84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 s="11">
        <f t="shared" si="84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 s="11">
        <f t="shared" si="84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 s="11">
        <f t="shared" si="84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 s="11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 s="11">
        <f t="shared" si="84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 s="11">
        <f t="shared" si="84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 s="11">
        <f t="shared" si="84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 s="11">
        <f t="shared" si="84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 s="11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 s="11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 s="11">
        <f t="shared" si="84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 s="11">
        <f t="shared" si="84"/>
        <v>2016</v>
      </c>
    </row>
    <row r="1073" spans="1:21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8319</v>
      </c>
      <c r="R1073" t="s">
        <v>8320</v>
      </c>
      <c r="S1073" s="16">
        <f t="shared" si="82"/>
        <v>42495.871736111112</v>
      </c>
      <c r="T1073" s="16">
        <f t="shared" si="83"/>
        <v>42530.791666666672</v>
      </c>
      <c r="U1073" s="11">
        <f t="shared" si="84"/>
        <v>2016</v>
      </c>
    </row>
    <row r="1074" spans="1:21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8316</v>
      </c>
      <c r="R1074" t="s">
        <v>8317</v>
      </c>
      <c r="S1074" s="16">
        <f t="shared" si="82"/>
        <v>42781.549097222218</v>
      </c>
      <c r="T1074" s="16">
        <f t="shared" si="83"/>
        <v>42806.507430555561</v>
      </c>
      <c r="U1074" s="11">
        <f t="shared" si="84"/>
        <v>2017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 s="11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 s="11">
        <f t="shared" si="84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 s="11">
        <f t="shared" si="84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 s="11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 s="11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 s="11">
        <f t="shared" si="84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 s="11">
        <f t="shared" si="84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 s="11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 s="11">
        <f t="shared" si="84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 s="11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 s="11">
        <f t="shared" si="84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 s="11">
        <f t="shared" si="84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 s="11">
        <f t="shared" si="84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 s="11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 s="11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 s="11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 s="11">
        <f t="shared" ref="U1091:U1154" si="89">YEAR(S1091)</f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 s="11">
        <f t="shared" si="89"/>
        <v>2015</v>
      </c>
    </row>
    <row r="1093" spans="1:21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8323</v>
      </c>
      <c r="R1093" t="s">
        <v>8335</v>
      </c>
      <c r="S1093" s="16">
        <f t="shared" si="87"/>
        <v>42656.005173611105</v>
      </c>
      <c r="T1093" s="16">
        <f t="shared" si="88"/>
        <v>42689.088888888888</v>
      </c>
      <c r="U1093" s="11">
        <f t="shared" si="89"/>
        <v>2016</v>
      </c>
    </row>
    <row r="1094" spans="1:21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8321</v>
      </c>
      <c r="R1094" t="s">
        <v>8343</v>
      </c>
      <c r="S1094" s="16">
        <f t="shared" si="87"/>
        <v>42125.333182870367</v>
      </c>
      <c r="T1094" s="16">
        <f t="shared" si="88"/>
        <v>42155.333182870367</v>
      </c>
      <c r="U1094" s="11">
        <f t="shared" si="89"/>
        <v>2015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 s="11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 s="11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 s="11">
        <f t="shared" si="89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 s="11">
        <f t="shared" si="89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 s="11">
        <f t="shared" si="89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 s="11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 s="1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 s="11">
        <f t="shared" si="89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 s="11">
        <f t="shared" si="89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 s="11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 s="11">
        <f t="shared" si="89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 s="11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 s="11">
        <f t="shared" si="89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 s="11">
        <f t="shared" si="89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 s="11">
        <f t="shared" si="89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 s="11">
        <f t="shared" si="89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 s="11">
        <f t="shared" si="89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 s="11">
        <f t="shared" si="89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 s="11">
        <f t="shared" si="89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 s="11">
        <f t="shared" si="89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 s="11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 s="11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 s="11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 s="11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 s="11">
        <f t="shared" si="89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 s="11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 s="11">
        <f t="shared" si="89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 s="11">
        <f t="shared" si="89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 s="11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 s="11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 s="11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 s="11">
        <f t="shared" si="89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 s="11">
        <f t="shared" si="89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 s="11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 s="11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 s="11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 s="11">
        <f t="shared" si="89"/>
        <v>2016</v>
      </c>
    </row>
    <row r="1132" spans="1:21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0" t="s">
        <v>8323</v>
      </c>
      <c r="R1132" t="s">
        <v>8326</v>
      </c>
      <c r="S1132" s="16">
        <f t="shared" si="87"/>
        <v>42248.697754629626</v>
      </c>
      <c r="T1132" s="16">
        <f t="shared" si="88"/>
        <v>42283.697754629626</v>
      </c>
      <c r="U1132" s="11">
        <f t="shared" si="89"/>
        <v>2015</v>
      </c>
    </row>
    <row r="1133" spans="1:21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8311</v>
      </c>
      <c r="R1133" t="s">
        <v>8333</v>
      </c>
      <c r="S1133" s="16">
        <f t="shared" si="87"/>
        <v>41111.185891203706</v>
      </c>
      <c r="T1133" s="16">
        <f t="shared" si="88"/>
        <v>41171.185891203706</v>
      </c>
      <c r="U1133" s="11">
        <f t="shared" si="89"/>
        <v>2012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 s="11">
        <f t="shared" si="89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 s="11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 s="11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 s="11">
        <f t="shared" si="89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 s="11">
        <f t="shared" si="89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 s="11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 s="11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 s="11">
        <f t="shared" si="89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 s="11">
        <f t="shared" si="89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 s="11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 s="11">
        <f t="shared" si="89"/>
        <v>2014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 s="11">
        <f t="shared" si="89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 s="11">
        <f t="shared" si="89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 s="11">
        <f t="shared" si="89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 s="11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 s="11">
        <f t="shared" si="89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 s="11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 s="11">
        <f t="shared" si="89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 s="11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 s="11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 s="11">
        <f t="shared" si="89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 s="11">
        <f t="shared" ref="U1155:U1218" si="94">YEAR(S1155)</f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 s="11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 s="11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 s="11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 s="11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 s="11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 s="11">
        <f t="shared" si="94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 s="11">
        <f t="shared" si="94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 s="11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 s="11">
        <f t="shared" si="94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 s="11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 s="11">
        <f t="shared" si="94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 s="11">
        <f t="shared" si="94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 s="11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 s="11">
        <f t="shared" si="94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 s="11">
        <f t="shared" si="94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 s="11">
        <f t="shared" si="94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 s="11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 s="11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 s="11">
        <f t="shared" si="94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 s="11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 s="11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 s="11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 s="11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 s="11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 s="11">
        <f t="shared" si="94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 s="11">
        <f t="shared" si="94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 s="11">
        <f t="shared" si="94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 s="11">
        <f t="shared" si="94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 s="11">
        <f t="shared" si="94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 s="11">
        <f t="shared" si="94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 s="11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 s="11">
        <f t="shared" si="94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 s="11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 s="11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 s="11">
        <f t="shared" si="94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 s="1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 s="11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 s="11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 s="11">
        <f t="shared" si="94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 s="11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 s="11">
        <f t="shared" si="94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 s="11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 s="11">
        <f t="shared" si="94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 s="11">
        <f t="shared" si="94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 s="11">
        <f t="shared" si="94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 s="11">
        <f t="shared" si="94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 s="11">
        <f t="shared" si="94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 s="11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 s="11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 s="11">
        <f t="shared" si="94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 s="11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 s="11">
        <f t="shared" si="94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 s="11">
        <f t="shared" si="94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 s="11">
        <f t="shared" si="94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 s="11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 s="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 s="11">
        <f t="shared" si="94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 s="11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 s="11">
        <f t="shared" si="94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 s="11">
        <f t="shared" si="94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 s="11">
        <f t="shared" si="94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 s="11">
        <f t="shared" si="94"/>
        <v>2017</v>
      </c>
    </row>
    <row r="1218" spans="1:21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0" t="s">
        <v>8323</v>
      </c>
      <c r="R1218" t="s">
        <v>8324</v>
      </c>
      <c r="S1218" s="16">
        <f t="shared" si="92"/>
        <v>42081.731273148151</v>
      </c>
      <c r="T1218" s="16">
        <f t="shared" si="93"/>
        <v>42111.731273148151</v>
      </c>
      <c r="U1218" s="11">
        <f t="shared" si="94"/>
        <v>2015</v>
      </c>
    </row>
    <row r="1219" spans="1:21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0" t="s">
        <v>8327</v>
      </c>
      <c r="R1219" t="s">
        <v>8350</v>
      </c>
      <c r="S1219" s="16">
        <f t="shared" ref="S1219:S1282" si="97">(((J1219/60)/60)/24)+DATE(1970,1,1)</f>
        <v>40847.171018518515</v>
      </c>
      <c r="T1219" s="16">
        <f t="shared" ref="T1219:T1282" si="98">(((I1219/60)/60)/24)+DATE(1970,1,1)</f>
        <v>40889.212685185186</v>
      </c>
      <c r="U1219" s="11">
        <f t="shared" ref="U1219:U1282" si="99">YEAR(S1219)</f>
        <v>2011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 s="11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 s="1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 s="11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 s="11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 s="11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 s="11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 s="11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 s="11">
        <f t="shared" si="99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 s="11">
        <f t="shared" si="99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 s="11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 s="11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 s="11">
        <f t="shared" si="99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 s="11">
        <f t="shared" si="99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 s="11">
        <f t="shared" si="99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 s="11">
        <f t="shared" si="99"/>
        <v>2010</v>
      </c>
    </row>
    <row r="1235" spans="1:21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8327</v>
      </c>
      <c r="R1235" t="s">
        <v>8341</v>
      </c>
      <c r="S1235" s="16">
        <f t="shared" si="97"/>
        <v>42208.680023148147</v>
      </c>
      <c r="T1235" s="16">
        <f t="shared" si="98"/>
        <v>42231.165972222225</v>
      </c>
      <c r="U1235" s="11">
        <f t="shared" si="99"/>
        <v>2015</v>
      </c>
    </row>
    <row r="1236" spans="1:21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8327</v>
      </c>
      <c r="R1236" t="s">
        <v>8341</v>
      </c>
      <c r="S1236" s="16">
        <f t="shared" si="97"/>
        <v>41953.091134259259</v>
      </c>
      <c r="T1236" s="16">
        <f t="shared" si="98"/>
        <v>41981.207638888889</v>
      </c>
      <c r="U1236" s="11">
        <f t="shared" si="99"/>
        <v>2014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 s="11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 s="11">
        <f t="shared" si="99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 s="11">
        <f t="shared" si="99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 s="11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 s="1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 s="11">
        <f t="shared" si="99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 s="11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 s="11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 s="11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 s="11">
        <f t="shared" si="99"/>
        <v>2015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 s="11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 s="11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 s="11">
        <f t="shared" si="99"/>
        <v>2016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 s="11">
        <f t="shared" si="99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 s="11">
        <f t="shared" si="99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 s="11">
        <f t="shared" si="99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 s="11">
        <f t="shared" si="99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 s="11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 s="11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 s="11">
        <f t="shared" si="99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 s="11">
        <f t="shared" si="99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 s="11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 s="11">
        <f t="shared" si="99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 s="11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 s="11">
        <f t="shared" si="99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 s="11">
        <f t="shared" si="99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 s="11">
        <f t="shared" si="99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 s="11">
        <f t="shared" si="99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 s="11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 s="11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 s="11">
        <f t="shared" si="99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 s="11">
        <f t="shared" si="99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 s="11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 s="11">
        <f t="shared" si="99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 s="11">
        <f t="shared" si="99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 s="11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 s="11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 s="11">
        <f t="shared" si="99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 s="11">
        <f t="shared" si="99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 s="11">
        <f t="shared" si="99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 s="11">
        <f t="shared" si="99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 s="11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 s="11">
        <f t="shared" si="99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 s="11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 s="11">
        <f t="shared" si="99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 s="11">
        <f t="shared" si="99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 s="11">
        <f t="shared" ref="U1283:U1346" si="104">YEAR(S1283)</f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 s="11">
        <f t="shared" si="104"/>
        <v>2011</v>
      </c>
    </row>
    <row r="1285" spans="1:21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8323</v>
      </c>
      <c r="R1285" t="s">
        <v>8335</v>
      </c>
      <c r="S1285" s="16">
        <f t="shared" si="102"/>
        <v>41968.938993055555</v>
      </c>
      <c r="T1285" s="16">
        <f t="shared" si="103"/>
        <v>41989.938993055555</v>
      </c>
      <c r="U1285" s="11">
        <f t="shared" si="104"/>
        <v>2014</v>
      </c>
    </row>
    <row r="1286" spans="1:21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0" t="s">
        <v>8323</v>
      </c>
      <c r="R1286" t="s">
        <v>8326</v>
      </c>
      <c r="S1286" s="16">
        <f t="shared" si="102"/>
        <v>41772.685393518521</v>
      </c>
      <c r="T1286" s="16">
        <f t="shared" si="103"/>
        <v>41806.290972222225</v>
      </c>
      <c r="U1286" s="11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 s="11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 s="11">
        <f t="shared" si="104"/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 s="11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 s="11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 s="11">
        <f t="shared" si="104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 s="11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 s="11">
        <f t="shared" si="104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 s="11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 s="11">
        <f t="shared" si="104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 s="11">
        <f t="shared" si="104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 s="11">
        <f t="shared" si="104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 s="11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 s="11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 s="11">
        <f t="shared" si="104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 s="1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 s="11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 s="11">
        <f t="shared" si="104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 s="11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 s="11">
        <f t="shared" si="104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 s="11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 s="11">
        <f t="shared" si="104"/>
        <v>2014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 s="11">
        <f t="shared" si="104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 s="11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 s="11">
        <f t="shared" si="104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 s="11">
        <f t="shared" si="104"/>
        <v>2014</v>
      </c>
    </row>
    <row r="1312" spans="1:21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0" t="s">
        <v>8323</v>
      </c>
      <c r="R1312" t="s">
        <v>8326</v>
      </c>
      <c r="S1312" s="16">
        <f t="shared" si="102"/>
        <v>41964.716319444444</v>
      </c>
      <c r="T1312" s="16">
        <f t="shared" si="103"/>
        <v>41994.716319444444</v>
      </c>
      <c r="U1312" s="11">
        <f t="shared" si="104"/>
        <v>2014</v>
      </c>
    </row>
    <row r="1313" spans="1:21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0" t="s">
        <v>8323</v>
      </c>
      <c r="R1313" t="s">
        <v>8326</v>
      </c>
      <c r="S1313" s="16">
        <f t="shared" si="102"/>
        <v>42483.675208333334</v>
      </c>
      <c r="T1313" s="16">
        <f t="shared" si="103"/>
        <v>42522.789583333331</v>
      </c>
      <c r="U1313" s="11">
        <f t="shared" si="104"/>
        <v>2016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 s="11">
        <f t="shared" si="104"/>
        <v>2016</v>
      </c>
    </row>
    <row r="1315" spans="1:21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0" t="s">
        <v>8323</v>
      </c>
      <c r="R1315" t="s">
        <v>8326</v>
      </c>
      <c r="S1315" s="16">
        <f t="shared" si="102"/>
        <v>41829.788252314815</v>
      </c>
      <c r="T1315" s="16">
        <f t="shared" si="103"/>
        <v>41839.208333333336</v>
      </c>
      <c r="U1315" s="11">
        <f t="shared" si="104"/>
        <v>2014</v>
      </c>
    </row>
    <row r="1316" spans="1:21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8321</v>
      </c>
      <c r="R1316" t="s">
        <v>8343</v>
      </c>
      <c r="S1316" s="16">
        <f t="shared" si="102"/>
        <v>41357.209166666667</v>
      </c>
      <c r="T1316" s="16">
        <f t="shared" si="103"/>
        <v>41387.209166666667</v>
      </c>
      <c r="U1316" s="11">
        <f t="shared" si="104"/>
        <v>2013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 s="11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 s="11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 s="11">
        <f t="shared" si="104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 s="11">
        <f t="shared" si="104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 s="11">
        <f t="shared" si="104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 s="11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 s="11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 s="11">
        <f t="shared" si="104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 s="11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 s="11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 s="11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 s="11">
        <f t="shared" si="104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 s="11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 s="11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 s="11">
        <f t="shared" si="104"/>
        <v>2016</v>
      </c>
    </row>
    <row r="1332" spans="1:21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0" t="s">
        <v>8323</v>
      </c>
      <c r="R1332" t="s">
        <v>8326</v>
      </c>
      <c r="S1332" s="16">
        <f t="shared" si="102"/>
        <v>41794.817523148151</v>
      </c>
      <c r="T1332" s="16">
        <f t="shared" si="103"/>
        <v>41824.458333333336</v>
      </c>
      <c r="U1332" s="11">
        <f t="shared" si="104"/>
        <v>2014</v>
      </c>
    </row>
    <row r="1333" spans="1:21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8323</v>
      </c>
      <c r="R1333" t="s">
        <v>8324</v>
      </c>
      <c r="S1333" s="16">
        <f t="shared" si="102"/>
        <v>42139.014525462961</v>
      </c>
      <c r="T1333" s="16">
        <f t="shared" si="103"/>
        <v>42169.014525462961</v>
      </c>
      <c r="U1333" s="11">
        <f t="shared" si="104"/>
        <v>2015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 s="11">
        <f t="shared" si="104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 s="11">
        <f t="shared" si="104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 s="11">
        <f t="shared" si="104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 s="11">
        <f t="shared" si="104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 s="11">
        <f t="shared" si="104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 s="11">
        <f t="shared" si="104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 s="11">
        <f t="shared" si="104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 s="11">
        <f t="shared" si="104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 s="11">
        <f t="shared" si="104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 s="11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 s="11">
        <f t="shared" si="104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 s="11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 s="11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 s="11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 s="11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 s="11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 s="11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 s="1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 s="11">
        <f t="shared" si="109"/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 s="11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 s="11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 s="11">
        <f t="shared" si="109"/>
        <v>2015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 s="11">
        <f t="shared" si="109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 s="11">
        <f t="shared" si="109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 s="11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 s="11">
        <f t="shared" si="109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 s="11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 s="1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 s="11">
        <f t="shared" si="109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 s="11">
        <f t="shared" si="109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 s="11">
        <f t="shared" si="109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 s="11">
        <f t="shared" si="109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 s="11">
        <f t="shared" si="109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 s="11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 s="11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 s="11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 s="11">
        <f t="shared" si="109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 s="11">
        <f t="shared" si="109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 s="11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 s="11">
        <f t="shared" si="109"/>
        <v>2014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 s="11">
        <f t="shared" si="109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 s="11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 s="11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 s="11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 s="11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 s="11">
        <f t="shared" si="109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 s="11">
        <f t="shared" si="109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 s="1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 s="11">
        <f t="shared" si="109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 s="11">
        <f t="shared" si="109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 s="11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 s="11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 s="11">
        <f t="shared" si="109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 s="11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 s="11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 s="11">
        <f t="shared" si="109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 s="11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 s="1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 s="11">
        <f t="shared" si="109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 s="11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 s="11">
        <f t="shared" si="109"/>
        <v>2010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 s="11">
        <f t="shared" si="109"/>
        <v>2016</v>
      </c>
    </row>
    <row r="1396" spans="1:21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0" t="s">
        <v>8323</v>
      </c>
      <c r="R1396" t="s">
        <v>8326</v>
      </c>
      <c r="S1396" s="16">
        <f t="shared" si="107"/>
        <v>42053.049375000002</v>
      </c>
      <c r="T1396" s="16">
        <f t="shared" si="108"/>
        <v>42096.041666666672</v>
      </c>
      <c r="U1396" s="11">
        <f t="shared" si="109"/>
        <v>2015</v>
      </c>
    </row>
    <row r="1397" spans="1:21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0" t="s">
        <v>8323</v>
      </c>
      <c r="R1397" t="s">
        <v>8326</v>
      </c>
      <c r="S1397" s="16">
        <f t="shared" si="107"/>
        <v>41820.62809027778</v>
      </c>
      <c r="T1397" s="16">
        <f t="shared" si="108"/>
        <v>41841.165972222225</v>
      </c>
      <c r="U1397" s="11">
        <f t="shared" si="109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 s="11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 s="11">
        <f t="shared" si="109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 s="11">
        <f t="shared" si="109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 s="1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 s="11">
        <f t="shared" si="109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 s="11">
        <f t="shared" si="109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 s="11">
        <f t="shared" si="109"/>
        <v>2012</v>
      </c>
    </row>
    <row r="1405" spans="1:21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8327</v>
      </c>
      <c r="R1405" t="s">
        <v>8338</v>
      </c>
      <c r="S1405" s="16">
        <f t="shared" si="107"/>
        <v>40723.068807870368</v>
      </c>
      <c r="T1405" s="16">
        <f t="shared" si="108"/>
        <v>40746.068807870368</v>
      </c>
      <c r="U1405" s="11">
        <f t="shared" si="109"/>
        <v>2011</v>
      </c>
    </row>
    <row r="1406" spans="1:21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8327</v>
      </c>
      <c r="R1406" t="s">
        <v>8331</v>
      </c>
      <c r="S1406" s="16">
        <f t="shared" si="107"/>
        <v>40996.646921296298</v>
      </c>
      <c r="T1406" s="16">
        <f t="shared" si="108"/>
        <v>41026.646921296298</v>
      </c>
      <c r="U1406" s="11">
        <f t="shared" si="109"/>
        <v>2012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 s="11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 s="11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 s="11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 s="11">
        <f t="shared" si="109"/>
        <v>2015</v>
      </c>
    </row>
    <row r="1411" spans="1:21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0" t="s">
        <v>8319</v>
      </c>
      <c r="R1411" t="s">
        <v>8345</v>
      </c>
      <c r="S1411" s="16">
        <f t="shared" ref="S1411:S1474" si="112">(((J1411/60)/60)/24)+DATE(1970,1,1)</f>
        <v>42394.900462962964</v>
      </c>
      <c r="T1411" s="16">
        <f t="shared" ref="T1411:T1474" si="113">(((I1411/60)/60)/24)+DATE(1970,1,1)</f>
        <v>42454.858796296292</v>
      </c>
      <c r="U1411" s="11">
        <f t="shared" ref="U1411:U1474" si="114">YEAR(S1411)</f>
        <v>2016</v>
      </c>
    </row>
    <row r="1412" spans="1:21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8327</v>
      </c>
      <c r="R1412" t="s">
        <v>8331</v>
      </c>
      <c r="S1412" s="16">
        <f t="shared" si="112"/>
        <v>42438.667071759264</v>
      </c>
      <c r="T1412" s="16">
        <f t="shared" si="113"/>
        <v>42468.625405092593</v>
      </c>
      <c r="U1412" s="11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 s="11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 s="11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 s="11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 s="11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 s="11">
        <f t="shared" si="114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 s="11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 s="11">
        <f t="shared" si="114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 s="11">
        <f t="shared" si="114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 s="1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 s="11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 s="11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 s="11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 s="11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 s="11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 s="11">
        <f t="shared" si="114"/>
        <v>2014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 s="11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 s="11">
        <f t="shared" si="114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 s="11">
        <f t="shared" si="114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 s="1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 s="11">
        <f t="shared" si="114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 s="11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 s="11">
        <f t="shared" si="114"/>
        <v>2014</v>
      </c>
    </row>
    <row r="1435" spans="1:21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0" t="s">
        <v>8323</v>
      </c>
      <c r="R1435" t="s">
        <v>8326</v>
      </c>
      <c r="S1435" s="16">
        <f t="shared" si="112"/>
        <v>42483.015694444446</v>
      </c>
      <c r="T1435" s="16">
        <f t="shared" si="113"/>
        <v>42489.290972222225</v>
      </c>
      <c r="U1435" s="11">
        <f t="shared" si="114"/>
        <v>2016</v>
      </c>
    </row>
    <row r="1436" spans="1:21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8327</v>
      </c>
      <c r="R1436" t="s">
        <v>8328</v>
      </c>
      <c r="S1436" s="16">
        <f t="shared" si="112"/>
        <v>40564.081030092595</v>
      </c>
      <c r="T1436" s="16">
        <f t="shared" si="113"/>
        <v>40594.081030092595</v>
      </c>
      <c r="U1436" s="11">
        <f t="shared" si="114"/>
        <v>2011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 s="11">
        <f t="shared" si="114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 s="11">
        <f t="shared" si="114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 s="11">
        <f t="shared" si="114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 s="11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 s="1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 s="11">
        <f t="shared" si="114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 s="11">
        <f t="shared" si="114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 s="11">
        <f t="shared" si="114"/>
        <v>2016</v>
      </c>
    </row>
    <row r="1445" spans="1:21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0" t="s">
        <v>8323</v>
      </c>
      <c r="R1445" t="s">
        <v>8326</v>
      </c>
      <c r="S1445" s="16">
        <f t="shared" si="112"/>
        <v>42510.798854166671</v>
      </c>
      <c r="T1445" s="16">
        <f t="shared" si="113"/>
        <v>42533.708333333328</v>
      </c>
      <c r="U1445" s="11">
        <f t="shared" si="114"/>
        <v>2016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 s="11">
        <f t="shared" si="114"/>
        <v>2016</v>
      </c>
    </row>
    <row r="1447" spans="1:21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8311</v>
      </c>
      <c r="R1447" t="s">
        <v>8333</v>
      </c>
      <c r="S1447" s="16">
        <f t="shared" si="112"/>
        <v>40689.570868055554</v>
      </c>
      <c r="T1447" s="16">
        <f t="shared" si="113"/>
        <v>40719.570868055554</v>
      </c>
      <c r="U1447" s="11">
        <f t="shared" si="114"/>
        <v>2011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 s="11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 s="11">
        <f t="shared" si="114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 s="11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 s="1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 s="11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 s="11">
        <f t="shared" si="114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 s="11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 s="11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 s="11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 s="11">
        <f t="shared" si="114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 s="11">
        <f t="shared" si="114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 s="11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 s="11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 s="11">
        <f t="shared" si="114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 s="11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 s="11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 s="11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 s="11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 s="11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 s="11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 s="11">
        <f t="shared" si="114"/>
        <v>2014</v>
      </c>
    </row>
    <row r="1469" spans="1:21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8323</v>
      </c>
      <c r="R1469" t="s">
        <v>8335</v>
      </c>
      <c r="S1469" s="16">
        <f t="shared" si="112"/>
        <v>42025.164780092593</v>
      </c>
      <c r="T1469" s="16">
        <f t="shared" si="113"/>
        <v>42056.458333333328</v>
      </c>
      <c r="U1469" s="11">
        <f t="shared" si="114"/>
        <v>2015</v>
      </c>
    </row>
    <row r="1470" spans="1:21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
      </c>
      <c r="R1470" t="s">
        <v>8320</v>
      </c>
      <c r="S1470" s="16">
        <f t="shared" si="112"/>
        <v>42485.754525462966</v>
      </c>
      <c r="T1470" s="16">
        <f t="shared" si="113"/>
        <v>42515.754525462966</v>
      </c>
      <c r="U1470" s="11">
        <f t="shared" si="114"/>
        <v>2016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 s="1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 s="11">
        <f t="shared" si="114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 s="11">
        <f t="shared" si="114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 s="11">
        <f t="shared" si="114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 s="11">
        <f t="shared" ref="U1475:U1538" si="119">YEAR(S1475)</f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 s="11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 s="11">
        <f t="shared" si="119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 s="11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 s="11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 s="11">
        <f t="shared" si="119"/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 s="1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 s="11">
        <f t="shared" si="119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 s="11">
        <f t="shared" si="119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 s="11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 s="11">
        <f t="shared" si="119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 s="11">
        <f t="shared" si="119"/>
        <v>2011</v>
      </c>
    </row>
    <row r="1487" spans="1:21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8319</v>
      </c>
      <c r="R1487" t="s">
        <v>8345</v>
      </c>
      <c r="S1487" s="16">
        <f t="shared" si="117"/>
        <v>42275.720219907409</v>
      </c>
      <c r="T1487" s="16">
        <f t="shared" si="118"/>
        <v>42305.720219907409</v>
      </c>
      <c r="U1487" s="11">
        <f t="shared" si="119"/>
        <v>2015</v>
      </c>
    </row>
    <row r="1488" spans="1:21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8327</v>
      </c>
      <c r="R1488" t="s">
        <v>8328</v>
      </c>
      <c r="S1488" s="16">
        <f t="shared" si="117"/>
        <v>42218.872986111113</v>
      </c>
      <c r="T1488" s="16">
        <f t="shared" si="118"/>
        <v>42244.166666666672</v>
      </c>
      <c r="U1488" s="11">
        <f t="shared" si="119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 s="11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 s="11">
        <f t="shared" si="119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 s="11">
        <f t="shared" si="119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 s="11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 s="11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 s="11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 s="11">
        <f t="shared" si="119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 s="11">
        <f t="shared" si="119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 s="11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 s="11">
        <f t="shared" si="119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 s="11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 s="11">
        <f t="shared" si="119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 s="1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 s="11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 s="11">
        <f t="shared" si="119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 s="11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 s="11">
        <f t="shared" si="119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 s="11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 s="11">
        <f t="shared" si="119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 s="11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 s="11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 s="11">
        <f t="shared" si="119"/>
        <v>2015</v>
      </c>
    </row>
    <row r="1511" spans="1:21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0" t="s">
        <v>8323</v>
      </c>
      <c r="R1511" t="s">
        <v>8326</v>
      </c>
      <c r="S1511" s="16">
        <f t="shared" si="117"/>
        <v>42675.832465277781</v>
      </c>
      <c r="T1511" s="16">
        <f t="shared" si="118"/>
        <v>42705.332638888889</v>
      </c>
      <c r="U1511" s="11">
        <f t="shared" si="119"/>
        <v>2016</v>
      </c>
    </row>
    <row r="1512" spans="1:21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0" t="s">
        <v>8323</v>
      </c>
      <c r="R1512" t="s">
        <v>8326</v>
      </c>
      <c r="S1512" s="16">
        <f t="shared" si="117"/>
        <v>41772.105937500004</v>
      </c>
      <c r="T1512" s="16">
        <f t="shared" si="118"/>
        <v>41803.916666666664</v>
      </c>
      <c r="U1512" s="11">
        <f t="shared" si="119"/>
        <v>2014</v>
      </c>
    </row>
    <row r="1513" spans="1:21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8308</v>
      </c>
      <c r="R1513" t="s">
        <v>8310</v>
      </c>
      <c r="S1513" s="16">
        <f t="shared" si="117"/>
        <v>42556.667245370365</v>
      </c>
      <c r="T1513" s="16">
        <f t="shared" si="118"/>
        <v>42601.667245370365</v>
      </c>
      <c r="U1513" s="11">
        <f t="shared" si="119"/>
        <v>2016</v>
      </c>
    </row>
    <row r="1514" spans="1:21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8321</v>
      </c>
      <c r="R1514" t="s">
        <v>8343</v>
      </c>
      <c r="S1514" s="16">
        <f t="shared" si="117"/>
        <v>40861.27416666667</v>
      </c>
      <c r="T1514" s="16">
        <f t="shared" si="118"/>
        <v>40921.27416666667</v>
      </c>
      <c r="U1514" s="11">
        <f t="shared" si="119"/>
        <v>2011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 s="11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 s="11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 s="11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 s="11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 s="11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 s="11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 s="11">
        <f t="shared" si="119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 s="11">
        <f t="shared" si="119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 s="11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 s="11">
        <f t="shared" si="119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 s="11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 s="11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 s="11">
        <f t="shared" si="119"/>
        <v>2015</v>
      </c>
    </row>
    <row r="1528" spans="1:21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0" t="s">
        <v>8323</v>
      </c>
      <c r="R1528" t="s">
        <v>8326</v>
      </c>
      <c r="S1528" s="16">
        <f t="shared" si="117"/>
        <v>42192.64707175926</v>
      </c>
      <c r="T1528" s="16">
        <f t="shared" si="118"/>
        <v>42222.64707175926</v>
      </c>
      <c r="U1528" s="11">
        <f t="shared" si="119"/>
        <v>2015</v>
      </c>
    </row>
    <row r="1529" spans="1:21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8327</v>
      </c>
      <c r="R1529" t="s">
        <v>8331</v>
      </c>
      <c r="S1529" s="16">
        <f t="shared" si="117"/>
        <v>42087.803310185183</v>
      </c>
      <c r="T1529" s="16">
        <f t="shared" si="118"/>
        <v>42121.716666666667</v>
      </c>
      <c r="U1529" s="11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 s="11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 s="11">
        <f t="shared" si="119"/>
        <v>2014</v>
      </c>
    </row>
    <row r="1532" spans="1:21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0" t="s">
        <v>8323</v>
      </c>
      <c r="R1532" t="s">
        <v>8326</v>
      </c>
      <c r="S1532" s="16">
        <f t="shared" si="117"/>
        <v>42235.117476851854</v>
      </c>
      <c r="T1532" s="16">
        <f t="shared" si="118"/>
        <v>42275.117476851854</v>
      </c>
      <c r="U1532" s="11">
        <f t="shared" si="119"/>
        <v>2015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 s="11">
        <f t="shared" si="119"/>
        <v>2014</v>
      </c>
    </row>
    <row r="1534" spans="1:21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8327</v>
      </c>
      <c r="R1534" t="s">
        <v>8331</v>
      </c>
      <c r="S1534" s="16">
        <f t="shared" si="117"/>
        <v>41730.998402777775</v>
      </c>
      <c r="T1534" s="16">
        <f t="shared" si="118"/>
        <v>41760.998402777775</v>
      </c>
      <c r="U1534" s="11">
        <f t="shared" si="119"/>
        <v>2014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 s="11">
        <f t="shared" si="119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 s="11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 s="11">
        <f t="shared" si="119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 s="11">
        <f t="shared" si="119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 s="11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 s="11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 s="1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 s="11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 s="11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 s="11">
        <f t="shared" si="124"/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 s="11">
        <f t="shared" si="124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 s="11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 s="11">
        <f t="shared" si="124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 s="11">
        <f t="shared" si="124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 s="11">
        <f t="shared" si="124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 s="11">
        <f t="shared" si="124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 s="11">
        <f t="shared" si="124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 s="11">
        <f t="shared" si="124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 s="11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 s="11">
        <f t="shared" si="124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 s="11">
        <f t="shared" si="124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 s="11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 s="11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 s="11">
        <f t="shared" si="124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 s="11">
        <f t="shared" si="124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 s="11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 s="1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 s="11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 s="11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 s="11">
        <f t="shared" si="124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 s="11">
        <f t="shared" si="124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 s="11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 s="11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 s="11">
        <f t="shared" si="124"/>
        <v>2014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 s="11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 s="11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 s="1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 s="11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 s="11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 s="11">
        <f t="shared" si="124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 s="11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 s="11">
        <f t="shared" si="124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 s="11">
        <f t="shared" si="124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 s="11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 s="11">
        <f t="shared" si="124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 s="11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 s="1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 s="11">
        <f t="shared" si="124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 s="11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 s="11">
        <f t="shared" si="124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 s="11">
        <f t="shared" si="124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 s="11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 s="11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 s="11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 s="11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 s="11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 s="11">
        <f t="shared" si="124"/>
        <v>2014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 s="11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 s="11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 s="11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 s="11">
        <f t="shared" si="124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 s="11">
        <f t="shared" si="124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 s="11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 s="11">
        <f t="shared" si="124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 s="11">
        <f t="shared" si="124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 s="11">
        <f t="shared" si="124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 s="11">
        <f t="shared" si="124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 s="11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 s="11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 s="11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 s="11">
        <f t="shared" si="129"/>
        <v>2015</v>
      </c>
    </row>
    <row r="1606" spans="1:21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0" t="s">
        <v>8323</v>
      </c>
      <c r="R1606" t="s">
        <v>8326</v>
      </c>
      <c r="S1606" s="16">
        <f t="shared" si="127"/>
        <v>42192.905694444446</v>
      </c>
      <c r="T1606" s="16">
        <f t="shared" si="128"/>
        <v>42236.711805555555</v>
      </c>
      <c r="U1606" s="11">
        <f t="shared" si="129"/>
        <v>2015</v>
      </c>
    </row>
    <row r="1607" spans="1:21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8308</v>
      </c>
      <c r="R1607" t="s">
        <v>8315</v>
      </c>
      <c r="S1607" s="16">
        <f t="shared" si="127"/>
        <v>42128.628113425926</v>
      </c>
      <c r="T1607" s="16">
        <f t="shared" si="128"/>
        <v>42158.628113425926</v>
      </c>
      <c r="U1607" s="11">
        <f t="shared" si="129"/>
        <v>2015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 s="11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 s="11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 s="11">
        <f t="shared" si="129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 s="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 s="11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 s="11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 s="11">
        <f t="shared" si="129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 s="11">
        <f t="shared" si="129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 s="11">
        <f t="shared" si="129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 s="11">
        <f t="shared" si="129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 s="11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 s="11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 s="11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 s="11">
        <f t="shared" si="129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 s="11">
        <f t="shared" si="129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 s="11">
        <f t="shared" si="129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 s="11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 s="11">
        <f t="shared" si="129"/>
        <v>2014</v>
      </c>
    </row>
    <row r="1626" spans="1:21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0" t="s">
        <v>8323</v>
      </c>
      <c r="R1626" t="s">
        <v>8326</v>
      </c>
      <c r="S1626" s="16">
        <f t="shared" si="127"/>
        <v>42785.270370370374</v>
      </c>
      <c r="T1626" s="16">
        <f t="shared" si="128"/>
        <v>42819.189583333333</v>
      </c>
      <c r="U1626" s="11">
        <f t="shared" si="129"/>
        <v>2017</v>
      </c>
    </row>
    <row r="1627" spans="1:21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8327</v>
      </c>
      <c r="R1627" t="s">
        <v>8350</v>
      </c>
      <c r="S1627" s="16">
        <f t="shared" si="127"/>
        <v>41541.106921296298</v>
      </c>
      <c r="T1627" s="16">
        <f t="shared" si="128"/>
        <v>41563.415972222225</v>
      </c>
      <c r="U1627" s="11">
        <f t="shared" si="129"/>
        <v>2013</v>
      </c>
    </row>
    <row r="1628" spans="1:21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8323</v>
      </c>
      <c r="R1628" t="s">
        <v>8335</v>
      </c>
      <c r="S1628" s="16">
        <f t="shared" si="127"/>
        <v>41775.636157407411</v>
      </c>
      <c r="T1628" s="16">
        <f t="shared" si="128"/>
        <v>41805.636157407411</v>
      </c>
      <c r="U1628" s="11">
        <f t="shared" si="129"/>
        <v>2014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 s="11">
        <f t="shared" si="129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 s="11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 s="11">
        <f t="shared" si="129"/>
        <v>2016</v>
      </c>
    </row>
    <row r="1632" spans="1:21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8323</v>
      </c>
      <c r="R1632" t="s">
        <v>8335</v>
      </c>
      <c r="S1632" s="16">
        <f t="shared" si="127"/>
        <v>41982.773356481484</v>
      </c>
      <c r="T1632" s="16">
        <f t="shared" si="128"/>
        <v>42022.773356481484</v>
      </c>
      <c r="U1632" s="11">
        <f t="shared" si="129"/>
        <v>2014</v>
      </c>
    </row>
    <row r="1633" spans="1:21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8327</v>
      </c>
      <c r="R1633" t="s">
        <v>8331</v>
      </c>
      <c r="S1633" s="16">
        <f t="shared" si="127"/>
        <v>41768.841921296298</v>
      </c>
      <c r="T1633" s="16">
        <f t="shared" si="128"/>
        <v>41799.208333333336</v>
      </c>
      <c r="U1633" s="11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 s="11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 s="11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 s="11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 s="11">
        <f t="shared" si="129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 s="11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 s="11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 s="11">
        <f t="shared" si="129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 s="1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 s="11">
        <f t="shared" si="129"/>
        <v>2014</v>
      </c>
    </row>
    <row r="1643" spans="1:21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8308</v>
      </c>
      <c r="R1643" t="s">
        <v>8342</v>
      </c>
      <c r="S1643" s="16">
        <f t="shared" si="127"/>
        <v>42268.531631944439</v>
      </c>
      <c r="T1643" s="16">
        <f t="shared" si="128"/>
        <v>42298.531631944439</v>
      </c>
      <c r="U1643" s="11">
        <f t="shared" si="129"/>
        <v>2015</v>
      </c>
    </row>
    <row r="1644" spans="1:21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8327</v>
      </c>
      <c r="R1644" t="s">
        <v>8328</v>
      </c>
      <c r="S1644" s="16">
        <f t="shared" si="127"/>
        <v>41371.648078703707</v>
      </c>
      <c r="T1644" s="16">
        <f t="shared" si="128"/>
        <v>41401.648078703707</v>
      </c>
      <c r="U1644" s="11">
        <f t="shared" si="129"/>
        <v>2013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 s="11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 s="11">
        <f t="shared" si="129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 s="11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 s="11">
        <f t="shared" si="129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 s="11">
        <f t="shared" si="129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 s="11">
        <f t="shared" si="129"/>
        <v>2016</v>
      </c>
    </row>
    <row r="1651" spans="1:21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8323</v>
      </c>
      <c r="R1651" t="s">
        <v>8335</v>
      </c>
      <c r="S1651" s="16">
        <f t="shared" si="127"/>
        <v>41858.761782407404</v>
      </c>
      <c r="T1651" s="16">
        <f t="shared" si="128"/>
        <v>41888.875</v>
      </c>
      <c r="U1651" s="11">
        <f t="shared" si="129"/>
        <v>2014</v>
      </c>
    </row>
    <row r="1652" spans="1:21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8327</v>
      </c>
      <c r="R1652" t="s">
        <v>8336</v>
      </c>
      <c r="S1652" s="16">
        <f t="shared" si="127"/>
        <v>41526.592395833337</v>
      </c>
      <c r="T1652" s="16">
        <f t="shared" si="128"/>
        <v>41561.165972222225</v>
      </c>
      <c r="U1652" s="11">
        <f t="shared" si="129"/>
        <v>2013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 s="11">
        <f t="shared" si="129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 s="11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 s="11">
        <f t="shared" si="129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 s="11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 s="11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 s="11">
        <f t="shared" si="129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 s="11">
        <f t="shared" si="129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 s="11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 s="11">
        <f t="shared" si="129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 s="11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 s="11">
        <f t="shared" si="129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 s="11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 s="11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 s="11">
        <f t="shared" si="129"/>
        <v>2015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 s="11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 s="11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 s="11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 s="11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 s="1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 s="11">
        <f t="shared" si="134"/>
        <v>2016</v>
      </c>
    </row>
    <row r="1673" spans="1:21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0" t="s">
        <v>8323</v>
      </c>
      <c r="R1673" t="s">
        <v>8326</v>
      </c>
      <c r="S1673" s="16">
        <f t="shared" si="132"/>
        <v>42203.680300925931</v>
      </c>
      <c r="T1673" s="16">
        <f t="shared" si="133"/>
        <v>42221.774999999994</v>
      </c>
      <c r="U1673" s="11">
        <f t="shared" si="134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8323</v>
      </c>
      <c r="R1674" t="s">
        <v>8326</v>
      </c>
      <c r="S1674" s="16">
        <f t="shared" si="132"/>
        <v>42590.90425925926</v>
      </c>
      <c r="T1674" s="16">
        <f t="shared" si="133"/>
        <v>42606.90425925926</v>
      </c>
      <c r="U1674" s="11">
        <f t="shared" si="134"/>
        <v>2016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 s="11">
        <f t="shared" si="134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 s="11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 s="11">
        <f t="shared" si="134"/>
        <v>2015</v>
      </c>
    </row>
    <row r="1678" spans="1:21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8308</v>
      </c>
      <c r="R1678" t="s">
        <v>8310</v>
      </c>
      <c r="S1678" s="16">
        <f t="shared" si="132"/>
        <v>42324.767361111109</v>
      </c>
      <c r="T1678" s="16">
        <f t="shared" si="133"/>
        <v>42379</v>
      </c>
      <c r="U1678" s="11">
        <f t="shared" si="134"/>
        <v>2015</v>
      </c>
    </row>
    <row r="1679" spans="1:21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8323</v>
      </c>
      <c r="R1679" t="s">
        <v>8335</v>
      </c>
      <c r="S1679" s="16">
        <f t="shared" si="132"/>
        <v>42057.277858796297</v>
      </c>
      <c r="T1679" s="16">
        <f t="shared" si="133"/>
        <v>42117.236192129625</v>
      </c>
      <c r="U1679" s="11">
        <f t="shared" si="134"/>
        <v>2015</v>
      </c>
    </row>
    <row r="1680" spans="1:21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8311</v>
      </c>
      <c r="R1680" t="s">
        <v>8333</v>
      </c>
      <c r="S1680" s="16">
        <f t="shared" si="132"/>
        <v>40429.836435185185</v>
      </c>
      <c r="T1680" s="16">
        <f t="shared" si="133"/>
        <v>40459.836435185185</v>
      </c>
      <c r="U1680" s="11">
        <f t="shared" si="134"/>
        <v>2010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 s="11">
        <f t="shared" si="134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 s="11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 s="11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 s="11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 s="11">
        <f t="shared" si="134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 s="11">
        <f t="shared" si="134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 s="11">
        <f t="shared" si="134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 s="11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 s="11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 s="11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 s="1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 s="11">
        <f t="shared" si="134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 s="11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 s="11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 s="11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 s="11">
        <f t="shared" si="134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 s="11">
        <f t="shared" si="134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 s="11">
        <f t="shared" si="134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 s="11">
        <f t="shared" si="134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 s="11">
        <f t="shared" si="134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 s="11">
        <f t="shared" si="134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 s="11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 s="11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 s="11">
        <f t="shared" si="134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 s="11">
        <f t="shared" si="134"/>
        <v>2010</v>
      </c>
    </row>
    <row r="1706" spans="1:21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0" t="s">
        <v>8323</v>
      </c>
      <c r="R1706" t="s">
        <v>8326</v>
      </c>
      <c r="S1706" s="16">
        <f t="shared" si="132"/>
        <v>42144.231527777782</v>
      </c>
      <c r="T1706" s="16">
        <f t="shared" si="133"/>
        <v>42203.125</v>
      </c>
      <c r="U1706" s="11">
        <f t="shared" si="134"/>
        <v>2015</v>
      </c>
    </row>
    <row r="1707" spans="1:21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0" t="s">
        <v>8323</v>
      </c>
      <c r="R1707" t="s">
        <v>8326</v>
      </c>
      <c r="S1707" s="16">
        <f t="shared" si="132"/>
        <v>42675.057997685188</v>
      </c>
      <c r="T1707" s="16">
        <f t="shared" si="133"/>
        <v>42705.099664351852</v>
      </c>
      <c r="U1707" s="11">
        <f t="shared" si="134"/>
        <v>2016</v>
      </c>
    </row>
    <row r="1708" spans="1:21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8327</v>
      </c>
      <c r="R1708" t="s">
        <v>8328</v>
      </c>
      <c r="S1708" s="16">
        <f t="shared" si="132"/>
        <v>40758.733483796292</v>
      </c>
      <c r="T1708" s="16">
        <f t="shared" si="133"/>
        <v>40818.733483796292</v>
      </c>
      <c r="U1708" s="11">
        <f t="shared" si="134"/>
        <v>2011</v>
      </c>
    </row>
    <row r="1709" spans="1:21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8327</v>
      </c>
      <c r="R1709" t="s">
        <v>8328</v>
      </c>
      <c r="S1709" s="16">
        <f t="shared" si="132"/>
        <v>41373.102465277778</v>
      </c>
      <c r="T1709" s="16">
        <f t="shared" si="133"/>
        <v>41403.102465277778</v>
      </c>
      <c r="U1709" s="11">
        <f t="shared" si="134"/>
        <v>2013</v>
      </c>
    </row>
    <row r="1710" spans="1:21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0" t="s">
        <v>8323</v>
      </c>
      <c r="R1710" t="s">
        <v>8326</v>
      </c>
      <c r="S1710" s="16">
        <f t="shared" si="132"/>
        <v>42311.750324074077</v>
      </c>
      <c r="T1710" s="16">
        <f t="shared" si="133"/>
        <v>42336.750324074077</v>
      </c>
      <c r="U1710" s="11">
        <f t="shared" si="134"/>
        <v>2015</v>
      </c>
    </row>
    <row r="1711" spans="1:21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0" t="s">
        <v>8323</v>
      </c>
      <c r="R1711" t="s">
        <v>8326</v>
      </c>
      <c r="S1711" s="16">
        <f t="shared" si="132"/>
        <v>41856.010069444441</v>
      </c>
      <c r="T1711" s="16">
        <f t="shared" si="133"/>
        <v>41890.125</v>
      </c>
      <c r="U1711" s="11">
        <f t="shared" si="134"/>
        <v>2014</v>
      </c>
    </row>
    <row r="1712" spans="1:21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0" t="s">
        <v>8323</v>
      </c>
      <c r="R1712" t="s">
        <v>8326</v>
      </c>
      <c r="S1712" s="16">
        <f t="shared" si="132"/>
        <v>42040.831678240742</v>
      </c>
      <c r="T1712" s="16">
        <f t="shared" si="133"/>
        <v>42070.831678240742</v>
      </c>
      <c r="U1712" s="11">
        <f t="shared" si="134"/>
        <v>2015</v>
      </c>
    </row>
    <row r="1713" spans="1:21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8323</v>
      </c>
      <c r="R1713" t="s">
        <v>8335</v>
      </c>
      <c r="S1713" s="16">
        <f t="shared" si="132"/>
        <v>42087.792303240742</v>
      </c>
      <c r="T1713" s="16">
        <f t="shared" si="133"/>
        <v>42103.792303240742</v>
      </c>
      <c r="U1713" s="11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 s="11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 s="11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 s="11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 s="11">
        <f t="shared" si="134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 s="11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 s="11">
        <f t="shared" si="134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 s="11">
        <f t="shared" si="134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 s="1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 s="11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 s="11">
        <f t="shared" si="134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 s="11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 s="11">
        <f t="shared" si="134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 s="11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 s="11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 s="11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 s="11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 s="11">
        <f t="shared" si="134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 s="1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 s="11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 s="11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 s="11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 s="11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 s="11">
        <f t="shared" si="139"/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 s="11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 s="11">
        <f t="shared" si="139"/>
        <v>2015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 s="11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 s="11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 s="11">
        <f t="shared" si="139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 s="11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 s="11">
        <f t="shared" si="139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 s="11">
        <f t="shared" si="139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 s="11">
        <f t="shared" si="139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 s="11">
        <f t="shared" si="139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 s="11">
        <f t="shared" si="139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 s="11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 s="11">
        <f t="shared" si="139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 s="11">
        <f t="shared" si="139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 s="1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 s="11">
        <f t="shared" si="139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 s="11">
        <f t="shared" si="139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 s="11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 s="11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 s="11">
        <f t="shared" si="139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 s="11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 s="11">
        <f t="shared" si="139"/>
        <v>2014</v>
      </c>
    </row>
    <row r="1759" spans="1:21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0" t="s">
        <v>8323</v>
      </c>
      <c r="R1759" t="s">
        <v>8326</v>
      </c>
      <c r="S1759" s="16">
        <f t="shared" si="137"/>
        <v>42697.010520833333</v>
      </c>
      <c r="T1759" s="16">
        <f t="shared" si="138"/>
        <v>42730.010520833333</v>
      </c>
      <c r="U1759" s="11">
        <f t="shared" si="139"/>
        <v>2016</v>
      </c>
    </row>
    <row r="1760" spans="1:21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0" t="s">
        <v>8323</v>
      </c>
      <c r="R1760" t="s">
        <v>8326</v>
      </c>
      <c r="S1760" s="16">
        <f t="shared" si="137"/>
        <v>40923.729953703703</v>
      </c>
      <c r="T1760" s="16">
        <f t="shared" si="138"/>
        <v>40953.729953703703</v>
      </c>
      <c r="U1760" s="11">
        <f t="shared" si="139"/>
        <v>2012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 s="11">
        <f t="shared" si="139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 s="11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 s="11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 s="11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 s="11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 s="11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 s="11">
        <f t="shared" si="139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 s="11">
        <f t="shared" si="139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 s="11">
        <f t="shared" si="139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 s="11">
        <f t="shared" si="139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 s="1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 s="11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 s="11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 s="11">
        <f t="shared" si="139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 s="11">
        <f t="shared" si="139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 s="11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 s="11">
        <f t="shared" si="139"/>
        <v>2015</v>
      </c>
    </row>
    <row r="1778" spans="1:21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8327</v>
      </c>
      <c r="R1778" t="s">
        <v>8328</v>
      </c>
      <c r="S1778" s="16">
        <f t="shared" si="137"/>
        <v>42248.90042824074</v>
      </c>
      <c r="T1778" s="16">
        <f t="shared" si="138"/>
        <v>42277.811805555553</v>
      </c>
      <c r="U1778" s="11">
        <f t="shared" si="139"/>
        <v>2015</v>
      </c>
    </row>
    <row r="1779" spans="1:21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8327</v>
      </c>
      <c r="R1779" t="s">
        <v>8331</v>
      </c>
      <c r="S1779" s="16">
        <f t="shared" si="137"/>
        <v>40987.773715277777</v>
      </c>
      <c r="T1779" s="16">
        <f t="shared" si="138"/>
        <v>41026.916666666664</v>
      </c>
      <c r="U1779" s="11">
        <f t="shared" si="139"/>
        <v>2012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 s="11">
        <f t="shared" si="139"/>
        <v>2016</v>
      </c>
    </row>
    <row r="1781" spans="1:21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0" t="s">
        <v>8323</v>
      </c>
      <c r="R1781" t="s">
        <v>8326</v>
      </c>
      <c r="S1781" s="16">
        <f t="shared" si="137"/>
        <v>41808.649583333332</v>
      </c>
      <c r="T1781" s="16">
        <f t="shared" si="138"/>
        <v>41868.649583333332</v>
      </c>
      <c r="U1781" s="11">
        <f t="shared" si="139"/>
        <v>2014</v>
      </c>
    </row>
    <row r="1782" spans="1:21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0" t="s">
        <v>8323</v>
      </c>
      <c r="R1782" t="s">
        <v>8326</v>
      </c>
      <c r="S1782" s="16">
        <f t="shared" si="137"/>
        <v>42489.619525462964</v>
      </c>
      <c r="T1782" s="16">
        <f t="shared" si="138"/>
        <v>42500.470138888893</v>
      </c>
      <c r="U1782" s="11">
        <f t="shared" si="139"/>
        <v>2016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 s="11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 s="11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 s="11">
        <f t="shared" si="139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 s="11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 s="11">
        <f t="shared" si="139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 s="11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 s="11">
        <f t="shared" si="139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 s="11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 s="1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 s="11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 s="11">
        <f t="shared" si="139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 s="11">
        <f t="shared" si="139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 s="11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 s="11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 s="11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 s="11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 s="11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 s="11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 s="11">
        <f t="shared" si="144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 s="11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 s="11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 s="11">
        <f t="shared" si="144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 s="11">
        <f t="shared" si="144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 s="11">
        <f t="shared" si="144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 s="11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 s="11">
        <f t="shared" si="144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 s="11">
        <f t="shared" si="144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 s="11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 s="11">
        <f t="shared" si="144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 s="11">
        <f t="shared" si="144"/>
        <v>2016</v>
      </c>
    </row>
    <row r="1813" spans="1:21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0" t="s">
        <v>8323</v>
      </c>
      <c r="R1813" t="s">
        <v>8326</v>
      </c>
      <c r="S1813" s="16">
        <f t="shared" si="142"/>
        <v>42411.942291666666</v>
      </c>
      <c r="T1813" s="16">
        <f t="shared" si="143"/>
        <v>42434.041666666672</v>
      </c>
      <c r="U1813" s="11">
        <f t="shared" si="144"/>
        <v>2016</v>
      </c>
    </row>
    <row r="1814" spans="1:21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0" t="s">
        <v>8323</v>
      </c>
      <c r="R1814" t="s">
        <v>8326</v>
      </c>
      <c r="S1814" s="16">
        <f t="shared" si="142"/>
        <v>42171.317442129628</v>
      </c>
      <c r="T1814" s="16">
        <f t="shared" si="143"/>
        <v>42195.875</v>
      </c>
      <c r="U1814" s="11">
        <f t="shared" si="144"/>
        <v>2015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 s="11">
        <f t="shared" si="144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 s="11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 s="11">
        <f t="shared" si="144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 s="11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 s="11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 s="11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 s="1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 s="11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 s="11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 s="11">
        <f t="shared" si="144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 s="11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 s="11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 s="11">
        <f t="shared" si="144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 s="11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 s="11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 s="11">
        <f t="shared" si="144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 s="11">
        <f t="shared" si="144"/>
        <v>2013</v>
      </c>
    </row>
    <row r="1832" spans="1:21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8308</v>
      </c>
      <c r="R1832" t="s">
        <v>8315</v>
      </c>
      <c r="S1832" s="16">
        <f t="shared" si="142"/>
        <v>41921.842627314814</v>
      </c>
      <c r="T1832" s="16">
        <f t="shared" si="143"/>
        <v>41951.884293981479</v>
      </c>
      <c r="U1832" s="11">
        <f t="shared" si="144"/>
        <v>2014</v>
      </c>
    </row>
    <row r="1833" spans="1:21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8327</v>
      </c>
      <c r="R1833" t="s">
        <v>8341</v>
      </c>
      <c r="S1833" s="16">
        <f t="shared" si="142"/>
        <v>40127.700370370374</v>
      </c>
      <c r="T1833" s="16">
        <f t="shared" si="143"/>
        <v>40179.25</v>
      </c>
      <c r="U1833" s="11">
        <f t="shared" si="144"/>
        <v>2009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 s="11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 s="11">
        <f t="shared" si="144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 s="11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 s="11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 s="11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 s="11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 s="11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 s="11">
        <f t="shared" si="144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 s="11">
        <f t="shared" si="144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 s="11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 s="11">
        <f t="shared" si="144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 s="11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 s="11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 s="11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 s="11">
        <f t="shared" si="144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 s="11">
        <f t="shared" si="144"/>
        <v>2015</v>
      </c>
    </row>
    <row r="1850" spans="1:21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8327</v>
      </c>
      <c r="R1850" t="s">
        <v>8328</v>
      </c>
      <c r="S1850" s="16">
        <f t="shared" si="142"/>
        <v>40793.998599537037</v>
      </c>
      <c r="T1850" s="16">
        <f t="shared" si="143"/>
        <v>40828.998599537037</v>
      </c>
      <c r="U1850" s="11">
        <f t="shared" si="144"/>
        <v>2011</v>
      </c>
    </row>
    <row r="1851" spans="1:21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8321</v>
      </c>
      <c r="R1851" t="s">
        <v>8322</v>
      </c>
      <c r="S1851" s="16">
        <f t="shared" si="142"/>
        <v>41755.117581018516</v>
      </c>
      <c r="T1851" s="16">
        <f t="shared" si="143"/>
        <v>41778.117581018516</v>
      </c>
      <c r="U1851" s="11">
        <f t="shared" si="144"/>
        <v>2014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 s="11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 s="11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 s="11">
        <f t="shared" si="144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 s="11">
        <f t="shared" si="144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 s="11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 s="11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 s="11">
        <f t="shared" si="144"/>
        <v>2015</v>
      </c>
    </row>
    <row r="1859" spans="1:21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0" t="s">
        <v>8308</v>
      </c>
      <c r="R1859" t="s">
        <v>8315</v>
      </c>
      <c r="S1859" s="16">
        <f t="shared" ref="S1859:S1922" si="147">(((J1859/60)/60)/24)+DATE(1970,1,1)</f>
        <v>42774.792071759264</v>
      </c>
      <c r="T1859" s="16">
        <f t="shared" ref="T1859:T1922" si="148">(((I1859/60)/60)/24)+DATE(1970,1,1)</f>
        <v>42804.792071759264</v>
      </c>
      <c r="U1859" s="11">
        <f t="shared" ref="U1859:U1922" si="149">YEAR(S1859)</f>
        <v>2017</v>
      </c>
    </row>
    <row r="1860" spans="1:21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8327</v>
      </c>
      <c r="R1860" t="s">
        <v>8331</v>
      </c>
      <c r="S1860" s="16">
        <f t="shared" si="147"/>
        <v>42614.722013888888</v>
      </c>
      <c r="T1860" s="16">
        <f t="shared" si="148"/>
        <v>42644.722013888888</v>
      </c>
      <c r="U1860" s="11">
        <f t="shared" si="149"/>
        <v>2016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 s="1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 s="11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 s="11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 s="11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 s="11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 s="11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 s="11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 s="11">
        <f t="shared" si="149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 s="11">
        <f t="shared" si="149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 s="11">
        <f t="shared" si="149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 s="1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 s="11">
        <f t="shared" si="149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 s="11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 s="11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 s="11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 s="11">
        <f t="shared" si="149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 s="11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 s="11">
        <f t="shared" si="149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 s="11">
        <f t="shared" si="149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 s="11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 s="1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 s="11">
        <f t="shared" si="149"/>
        <v>2015</v>
      </c>
    </row>
    <row r="1883" spans="1:21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8311</v>
      </c>
      <c r="R1883" t="s">
        <v>8348</v>
      </c>
      <c r="S1883" s="16">
        <f t="shared" si="147"/>
        <v>42198.765844907408</v>
      </c>
      <c r="T1883" s="16">
        <f t="shared" si="148"/>
        <v>42258.765844907408</v>
      </c>
      <c r="U1883" s="11">
        <f t="shared" si="149"/>
        <v>2015</v>
      </c>
    </row>
    <row r="1884" spans="1:21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0" t="s">
        <v>8323</v>
      </c>
      <c r="R1884" t="s">
        <v>8326</v>
      </c>
      <c r="S1884" s="16">
        <f t="shared" si="147"/>
        <v>42712.23474537037</v>
      </c>
      <c r="T1884" s="16">
        <f t="shared" si="148"/>
        <v>42735.707638888889</v>
      </c>
      <c r="U1884" s="11">
        <f t="shared" si="149"/>
        <v>2016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 s="11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 s="11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 s="11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 s="11">
        <f t="shared" si="149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 s="11">
        <f t="shared" si="149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 s="11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 s="11">
        <f t="shared" si="149"/>
        <v>2015</v>
      </c>
    </row>
    <row r="1892" spans="1:21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0" t="s">
        <v>8323</v>
      </c>
      <c r="R1892" t="s">
        <v>8326</v>
      </c>
      <c r="S1892" s="16">
        <f t="shared" si="147"/>
        <v>42632.348310185189</v>
      </c>
      <c r="T1892" s="16">
        <f t="shared" si="148"/>
        <v>42663.204861111109</v>
      </c>
      <c r="U1892" s="11">
        <f t="shared" si="149"/>
        <v>2016</v>
      </c>
    </row>
    <row r="1893" spans="1:21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0" t="s">
        <v>8323</v>
      </c>
      <c r="R1893" t="s">
        <v>8326</v>
      </c>
      <c r="S1893" s="16">
        <f t="shared" si="147"/>
        <v>42592.066921296297</v>
      </c>
      <c r="T1893" s="16">
        <f t="shared" si="148"/>
        <v>42617.066921296297</v>
      </c>
      <c r="U1893" s="11">
        <f t="shared" si="149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 s="11">
        <f t="shared" si="149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 s="11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 s="11">
        <f t="shared" si="149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 s="11">
        <f t="shared" si="149"/>
        <v>2014</v>
      </c>
    </row>
    <row r="1898" spans="1:21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8319</v>
      </c>
      <c r="R1898" t="s">
        <v>8345</v>
      </c>
      <c r="S1898" s="16">
        <f t="shared" si="147"/>
        <v>42734.879236111112</v>
      </c>
      <c r="T1898" s="16">
        <f t="shared" si="148"/>
        <v>42771.697222222225</v>
      </c>
      <c r="U1898" s="11">
        <f t="shared" si="149"/>
        <v>2016</v>
      </c>
    </row>
    <row r="1899" spans="1:21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8311</v>
      </c>
      <c r="R1899" t="s">
        <v>8333</v>
      </c>
      <c r="S1899" s="16">
        <f t="shared" si="147"/>
        <v>41831.846828703703</v>
      </c>
      <c r="T1899" s="16">
        <f t="shared" si="148"/>
        <v>41861.846828703703</v>
      </c>
      <c r="U1899" s="11">
        <f t="shared" si="149"/>
        <v>2014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 s="11">
        <f t="shared" si="149"/>
        <v>2015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 s="11">
        <f t="shared" si="149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 s="11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 s="11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 s="11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 s="11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 s="11">
        <f t="shared" si="149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 s="11">
        <f t="shared" si="149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 s="11">
        <f t="shared" si="149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 s="11">
        <f t="shared" si="149"/>
        <v>2014</v>
      </c>
    </row>
    <row r="1910" spans="1:21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8327</v>
      </c>
      <c r="R1910" t="s">
        <v>8329</v>
      </c>
      <c r="S1910" s="16">
        <f t="shared" si="147"/>
        <v>41564.194131944445</v>
      </c>
      <c r="T1910" s="16">
        <f t="shared" si="148"/>
        <v>41594.235798611109</v>
      </c>
      <c r="U1910" s="11">
        <f t="shared" si="149"/>
        <v>2013</v>
      </c>
    </row>
    <row r="1911" spans="1:21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8327</v>
      </c>
      <c r="R1911" t="s">
        <v>8328</v>
      </c>
      <c r="S1911" s="16">
        <f t="shared" si="147"/>
        <v>41193.748483796298</v>
      </c>
      <c r="T1911" s="16">
        <f t="shared" si="148"/>
        <v>41223.790150462963</v>
      </c>
      <c r="U1911" s="11">
        <f t="shared" si="149"/>
        <v>2012</v>
      </c>
    </row>
    <row r="1912" spans="1:21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8327</v>
      </c>
      <c r="R1912" t="s">
        <v>8328</v>
      </c>
      <c r="S1912" s="16">
        <f t="shared" si="147"/>
        <v>42227.936157407406</v>
      </c>
      <c r="T1912" s="16">
        <f t="shared" si="148"/>
        <v>42287.936157407406</v>
      </c>
      <c r="U1912" s="11">
        <f t="shared" si="149"/>
        <v>2015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0" t="s">
        <v>8323</v>
      </c>
      <c r="R1913" t="s">
        <v>8326</v>
      </c>
      <c r="S1913" s="16">
        <f t="shared" si="147"/>
        <v>41953.8675</v>
      </c>
      <c r="T1913" s="16">
        <f t="shared" si="148"/>
        <v>41983.8675</v>
      </c>
      <c r="U1913" s="11">
        <f t="shared" si="149"/>
        <v>2014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0" t="s">
        <v>8323</v>
      </c>
      <c r="R1914" t="s">
        <v>8326</v>
      </c>
      <c r="S1914" s="16">
        <f t="shared" si="147"/>
        <v>42150.462083333332</v>
      </c>
      <c r="T1914" s="16">
        <f t="shared" si="148"/>
        <v>42180.462083333332</v>
      </c>
      <c r="U1914" s="11">
        <f t="shared" si="149"/>
        <v>2015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0" t="s">
        <v>8323</v>
      </c>
      <c r="R1915" t="s">
        <v>8326</v>
      </c>
      <c r="S1915" s="16">
        <f t="shared" si="147"/>
        <v>41839.730937500004</v>
      </c>
      <c r="T1915" s="16">
        <f t="shared" si="148"/>
        <v>41869.730937500004</v>
      </c>
      <c r="U1915" s="11">
        <f t="shared" si="149"/>
        <v>2014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0" t="s">
        <v>8323</v>
      </c>
      <c r="R1916" t="s">
        <v>8326</v>
      </c>
      <c r="S1916" s="16">
        <f t="shared" si="147"/>
        <v>42272.530509259261</v>
      </c>
      <c r="T1916" s="16">
        <f t="shared" si="148"/>
        <v>42300.530509259261</v>
      </c>
      <c r="U1916" s="11">
        <f t="shared" si="149"/>
        <v>2015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0" t="s">
        <v>8323</v>
      </c>
      <c r="R1917" t="s">
        <v>8326</v>
      </c>
      <c r="S1917" s="16">
        <f t="shared" si="147"/>
        <v>42460.741747685184</v>
      </c>
      <c r="T1917" s="16">
        <f t="shared" si="148"/>
        <v>42511.165972222225</v>
      </c>
      <c r="U1917" s="11">
        <f t="shared" si="149"/>
        <v>2016</v>
      </c>
    </row>
    <row r="1918" spans="1:21" ht="48" hidden="1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8323</v>
      </c>
      <c r="R1918" t="s">
        <v>8335</v>
      </c>
      <c r="S1918" s="16">
        <f t="shared" si="147"/>
        <v>42138.930671296301</v>
      </c>
      <c r="T1918" s="16">
        <f t="shared" si="148"/>
        <v>42168.930671296301</v>
      </c>
      <c r="U1918" s="11">
        <f t="shared" si="149"/>
        <v>2015</v>
      </c>
    </row>
    <row r="1919" spans="1:21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8327</v>
      </c>
      <c r="R1919" t="s">
        <v>8331</v>
      </c>
      <c r="S1919" s="16">
        <f t="shared" si="147"/>
        <v>41876.18618055556</v>
      </c>
      <c r="T1919" s="16">
        <f t="shared" si="148"/>
        <v>41897.18618055556</v>
      </c>
      <c r="U1919" s="11">
        <f t="shared" si="149"/>
        <v>2014</v>
      </c>
    </row>
    <row r="1920" spans="1:21" ht="32" hidden="1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8323</v>
      </c>
      <c r="R1920" t="s">
        <v>8335</v>
      </c>
      <c r="S1920" s="16">
        <f t="shared" si="147"/>
        <v>41803.457326388889</v>
      </c>
      <c r="T1920" s="16">
        <f t="shared" si="148"/>
        <v>41833.457326388889</v>
      </c>
      <c r="U1920" s="11">
        <f t="shared" si="149"/>
        <v>2014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 s="1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 s="11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 s="11">
        <f t="shared" ref="U1923:U1986" si="154">YEAR(S1923)</f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 s="11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 s="11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 s="11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 s="11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 s="11">
        <f t="shared" si="154"/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 s="11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 s="11">
        <f t="shared" si="154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 s="11">
        <f t="shared" si="154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 s="11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 s="11">
        <f t="shared" si="154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 s="11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 s="11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 s="11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 s="11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 s="11">
        <f t="shared" si="154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 s="11">
        <f t="shared" si="154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 s="11">
        <f t="shared" si="154"/>
        <v>2012</v>
      </c>
    </row>
    <row r="1941" spans="1:21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8313</v>
      </c>
      <c r="R1941" t="s">
        <v>8314</v>
      </c>
      <c r="S1941" s="16">
        <f t="shared" si="152"/>
        <v>41978.760393518518</v>
      </c>
      <c r="T1941" s="16">
        <f t="shared" si="153"/>
        <v>42023.760393518518</v>
      </c>
      <c r="U1941" s="11">
        <f t="shared" si="154"/>
        <v>2014</v>
      </c>
    </row>
    <row r="1942" spans="1:21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8311</v>
      </c>
      <c r="R1942" t="s">
        <v>8312</v>
      </c>
      <c r="S1942" s="16">
        <f t="shared" si="152"/>
        <v>41250.827118055553</v>
      </c>
      <c r="T1942" s="16">
        <f t="shared" si="153"/>
        <v>41271.827118055553</v>
      </c>
      <c r="U1942" s="11">
        <f t="shared" si="154"/>
        <v>2012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 s="11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 s="11">
        <f t="shared" si="154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 s="11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 s="11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 s="11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 s="11">
        <f t="shared" si="154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 s="11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 s="11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 s="11">
        <f t="shared" si="154"/>
        <v>2015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 s="11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 s="11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 s="11">
        <f t="shared" si="154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 s="11">
        <f t="shared" si="154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 s="11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 s="11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 s="11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 s="11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 s="11">
        <f t="shared" si="154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 s="1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 s="11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 s="11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 s="11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 s="11">
        <f t="shared" si="154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 s="11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 s="11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 s="11">
        <f t="shared" si="154"/>
        <v>2014</v>
      </c>
    </row>
    <row r="1969" spans="1:21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8323</v>
      </c>
      <c r="R1969" t="s">
        <v>8335</v>
      </c>
      <c r="S1969" s="16">
        <f t="shared" si="152"/>
        <v>42157.598090277781</v>
      </c>
      <c r="T1969" s="16">
        <f t="shared" si="153"/>
        <v>42217.583333333328</v>
      </c>
      <c r="U1969" s="11">
        <f t="shared" si="154"/>
        <v>2015</v>
      </c>
    </row>
    <row r="1970" spans="1:21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8327</v>
      </c>
      <c r="R1970" t="s">
        <v>8331</v>
      </c>
      <c r="S1970" s="16">
        <f t="shared" si="152"/>
        <v>40941.652372685188</v>
      </c>
      <c r="T1970" s="16">
        <f t="shared" si="153"/>
        <v>40971.652372685188</v>
      </c>
      <c r="U1970" s="11">
        <f t="shared" si="154"/>
        <v>2012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 s="1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 s="11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 s="11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 s="11">
        <f t="shared" si="154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 s="11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 s="11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 s="11">
        <f t="shared" si="154"/>
        <v>2016</v>
      </c>
    </row>
    <row r="1978" spans="1:21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8308</v>
      </c>
      <c r="R1978" t="s">
        <v>8315</v>
      </c>
      <c r="S1978" s="16">
        <f t="shared" si="152"/>
        <v>41617.912662037037</v>
      </c>
      <c r="T1978" s="16">
        <f t="shared" si="153"/>
        <v>41631.912662037037</v>
      </c>
      <c r="U1978" s="11">
        <f t="shared" si="154"/>
        <v>2013</v>
      </c>
    </row>
    <row r="1979" spans="1:21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8327</v>
      </c>
      <c r="R1979" t="s">
        <v>8338</v>
      </c>
      <c r="S1979" s="16">
        <f t="shared" si="152"/>
        <v>41662.854988425926</v>
      </c>
      <c r="T1979" s="16">
        <f t="shared" si="153"/>
        <v>41676.854988425926</v>
      </c>
      <c r="U1979" s="11">
        <f t="shared" si="154"/>
        <v>2014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 s="11">
        <f t="shared" si="154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 s="1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 s="11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 s="11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 s="11">
        <f t="shared" si="154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 s="11">
        <f t="shared" si="154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 s="11">
        <f t="shared" si="154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 s="11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 s="11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 s="11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 s="11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 s="11">
        <f t="shared" si="159"/>
        <v>2014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 s="11">
        <f t="shared" si="159"/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 s="11">
        <f t="shared" si="159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 s="11">
        <f t="shared" si="159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 s="11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 s="11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 s="11">
        <f t="shared" si="159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 s="11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 s="11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 s="11">
        <f t="shared" si="159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 s="1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 s="11">
        <f t="shared" si="159"/>
        <v>2014</v>
      </c>
    </row>
    <row r="2003" spans="1:21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0" t="s">
        <v>8323</v>
      </c>
      <c r="R2003" t="s">
        <v>8326</v>
      </c>
      <c r="S2003" s="16">
        <f t="shared" si="157"/>
        <v>42159.224432870367</v>
      </c>
      <c r="T2003" s="16">
        <f t="shared" si="158"/>
        <v>42204.224432870367</v>
      </c>
      <c r="U2003" s="11">
        <f t="shared" si="159"/>
        <v>2015</v>
      </c>
    </row>
    <row r="2004" spans="1:21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8313</v>
      </c>
      <c r="R2004" t="s">
        <v>8314</v>
      </c>
      <c r="S2004" s="16">
        <f t="shared" si="157"/>
        <v>42159.47256944445</v>
      </c>
      <c r="T2004" s="16">
        <f t="shared" si="158"/>
        <v>42182.915972222225</v>
      </c>
      <c r="U2004" s="11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 s="11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 s="11">
        <f t="shared" si="159"/>
        <v>2016</v>
      </c>
    </row>
    <row r="2007" spans="1:21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0" t="s">
        <v>8323</v>
      </c>
      <c r="R2007" t="s">
        <v>8326</v>
      </c>
      <c r="S2007" s="16">
        <f t="shared" si="157"/>
        <v>42511.741944444439</v>
      </c>
      <c r="T2007" s="16">
        <f t="shared" si="158"/>
        <v>42523.916666666672</v>
      </c>
      <c r="U2007" s="11">
        <f t="shared" si="159"/>
        <v>2016</v>
      </c>
    </row>
    <row r="2008" spans="1:21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8308</v>
      </c>
      <c r="R2008" t="s">
        <v>8310</v>
      </c>
      <c r="S2008" s="16">
        <f t="shared" si="157"/>
        <v>41932.036851851852</v>
      </c>
      <c r="T2008" s="16">
        <f t="shared" si="158"/>
        <v>41992.078518518523</v>
      </c>
      <c r="U2008" s="11">
        <f t="shared" si="159"/>
        <v>2014</v>
      </c>
    </row>
    <row r="2009" spans="1:21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0" t="s">
        <v>8323</v>
      </c>
      <c r="R2009" t="s">
        <v>8326</v>
      </c>
      <c r="S2009" s="16">
        <f t="shared" si="157"/>
        <v>42105.267488425925</v>
      </c>
      <c r="T2009" s="16">
        <f t="shared" si="158"/>
        <v>42132.836805555555</v>
      </c>
      <c r="U2009" s="11">
        <f t="shared" si="159"/>
        <v>2015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 s="11">
        <f t="shared" si="159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 s="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 s="11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 s="11">
        <f t="shared" si="159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 s="11">
        <f t="shared" si="159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 s="11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 s="11">
        <f t="shared" si="159"/>
        <v>2015</v>
      </c>
    </row>
    <row r="2017" spans="1:21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0" t="s">
        <v>8323</v>
      </c>
      <c r="R2017" t="s">
        <v>8326</v>
      </c>
      <c r="S2017" s="16">
        <f t="shared" si="157"/>
        <v>42372.693055555559</v>
      </c>
      <c r="T2017" s="16">
        <f t="shared" si="158"/>
        <v>42402.693055555559</v>
      </c>
      <c r="U2017" s="11">
        <f t="shared" si="159"/>
        <v>2016</v>
      </c>
    </row>
    <row r="2018" spans="1:21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8308</v>
      </c>
      <c r="R2018" t="s">
        <v>8340</v>
      </c>
      <c r="S2018" s="16">
        <f t="shared" si="157"/>
        <v>42380.926111111112</v>
      </c>
      <c r="T2018" s="16">
        <f t="shared" si="158"/>
        <v>42410.926111111112</v>
      </c>
      <c r="U2018" s="11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 s="11">
        <f t="shared" si="159"/>
        <v>2013</v>
      </c>
    </row>
    <row r="2020" spans="1:21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8311</v>
      </c>
      <c r="R2020" t="s">
        <v>8356</v>
      </c>
      <c r="S2020" s="16">
        <f t="shared" si="157"/>
        <v>42136.297175925924</v>
      </c>
      <c r="T2020" s="16">
        <f t="shared" si="158"/>
        <v>42167.297175925924</v>
      </c>
      <c r="U2020" s="11">
        <f t="shared" si="159"/>
        <v>2015</v>
      </c>
    </row>
    <row r="2021" spans="1:21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8327</v>
      </c>
      <c r="R2021" t="s">
        <v>8328</v>
      </c>
      <c r="S2021" s="16">
        <f t="shared" si="157"/>
        <v>41535.90148148148</v>
      </c>
      <c r="T2021" s="16">
        <f t="shared" si="158"/>
        <v>41558</v>
      </c>
      <c r="U2021" s="11">
        <f t="shared" si="159"/>
        <v>2013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 s="11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 s="11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 s="11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 s="11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 s="11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 s="11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 s="11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 s="11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 s="11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 s="1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 s="11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 s="11">
        <f t="shared" si="159"/>
        <v>2015</v>
      </c>
    </row>
    <row r="2034" spans="1:21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8327</v>
      </c>
      <c r="R2034" t="s">
        <v>8341</v>
      </c>
      <c r="S2034" s="16">
        <f t="shared" si="157"/>
        <v>41390.757754629631</v>
      </c>
      <c r="T2034" s="16">
        <f t="shared" si="158"/>
        <v>41425.708333333336</v>
      </c>
      <c r="U2034" s="11">
        <f t="shared" si="159"/>
        <v>2013</v>
      </c>
    </row>
    <row r="2035" spans="1:21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8327</v>
      </c>
      <c r="R2035" t="s">
        <v>8331</v>
      </c>
      <c r="S2035" s="16">
        <f t="shared" si="157"/>
        <v>42075.171203703707</v>
      </c>
      <c r="T2035" s="16">
        <f t="shared" si="158"/>
        <v>42105.171203703707</v>
      </c>
      <c r="U2035" s="11">
        <f t="shared" si="159"/>
        <v>2015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 s="11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 s="11">
        <f t="shared" si="159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 s="11">
        <f t="shared" si="159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 s="11">
        <f t="shared" si="159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 s="11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 s="11">
        <f t="shared" si="159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 s="11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 s="11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 s="11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 s="11">
        <f t="shared" si="159"/>
        <v>2015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 s="11">
        <f t="shared" si="159"/>
        <v>2013</v>
      </c>
    </row>
    <row r="2047" spans="1:21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8311</v>
      </c>
      <c r="R2047" t="s">
        <v>8348</v>
      </c>
      <c r="S2047" s="16">
        <f t="shared" si="157"/>
        <v>41832.672685185185</v>
      </c>
      <c r="T2047" s="16">
        <f t="shared" si="158"/>
        <v>41887.568749999999</v>
      </c>
      <c r="U2047" s="11">
        <f t="shared" si="159"/>
        <v>2014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 s="11">
        <f t="shared" si="159"/>
        <v>2012</v>
      </c>
    </row>
    <row r="2049" spans="1:21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8327</v>
      </c>
      <c r="R2049" t="s">
        <v>8331</v>
      </c>
      <c r="S2049" s="16">
        <f t="shared" si="157"/>
        <v>41123.056273148148</v>
      </c>
      <c r="T2049" s="16">
        <f t="shared" si="158"/>
        <v>41153.056273148148</v>
      </c>
      <c r="U2049" s="11">
        <f t="shared" si="159"/>
        <v>2012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 s="11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 s="1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 s="11">
        <f t="shared" si="164"/>
        <v>2015</v>
      </c>
    </row>
    <row r="2053" spans="1:21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8323</v>
      </c>
      <c r="R2053" t="s">
        <v>8324</v>
      </c>
      <c r="S2053" s="16">
        <f t="shared" si="162"/>
        <v>42801.774699074071</v>
      </c>
      <c r="T2053" s="16">
        <f t="shared" si="163"/>
        <v>42832.733032407406</v>
      </c>
      <c r="U2053" s="11">
        <f t="shared" si="164"/>
        <v>2017</v>
      </c>
    </row>
    <row r="2054" spans="1:21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0" t="s">
        <v>8323</v>
      </c>
      <c r="R2054" t="s">
        <v>8326</v>
      </c>
      <c r="S2054" s="16">
        <f t="shared" si="162"/>
        <v>42150.755312499998</v>
      </c>
      <c r="T2054" s="16">
        <f t="shared" si="163"/>
        <v>42180.755312499998</v>
      </c>
      <c r="U2054" s="11">
        <f t="shared" si="164"/>
        <v>2015</v>
      </c>
    </row>
    <row r="2055" spans="1:21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8321</v>
      </c>
      <c r="R2055" t="s">
        <v>8343</v>
      </c>
      <c r="S2055" s="16">
        <f t="shared" si="162"/>
        <v>40997.144872685189</v>
      </c>
      <c r="T2055" s="16">
        <f t="shared" si="163"/>
        <v>41050.124305555553</v>
      </c>
      <c r="U2055" s="11">
        <f t="shared" si="164"/>
        <v>2012</v>
      </c>
    </row>
    <row r="2056" spans="1:21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0" t="s">
        <v>8323</v>
      </c>
      <c r="R2056" t="s">
        <v>8326</v>
      </c>
      <c r="S2056" s="16">
        <f t="shared" si="162"/>
        <v>41764.44663194444</v>
      </c>
      <c r="T2056" s="16">
        <f t="shared" si="163"/>
        <v>41791.165972222225</v>
      </c>
      <c r="U2056" s="11">
        <f t="shared" si="164"/>
        <v>2014</v>
      </c>
    </row>
    <row r="2057" spans="1:21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0" t="s">
        <v>8323</v>
      </c>
      <c r="R2057" t="s">
        <v>8326</v>
      </c>
      <c r="S2057" s="16">
        <f t="shared" si="162"/>
        <v>42725.031180555554</v>
      </c>
      <c r="T2057" s="16">
        <f t="shared" si="163"/>
        <v>42746.208333333328</v>
      </c>
      <c r="U2057" s="11">
        <f t="shared" si="164"/>
        <v>2016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 s="11">
        <f t="shared" si="164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 s="11">
        <f t="shared" si="164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 s="11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 s="11">
        <f t="shared" si="164"/>
        <v>2015</v>
      </c>
    </row>
    <row r="2062" spans="1:21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8319</v>
      </c>
      <c r="R2062" t="s">
        <v>8320</v>
      </c>
      <c r="S2062" s="16">
        <f t="shared" si="162"/>
        <v>42790.885243055556</v>
      </c>
      <c r="T2062" s="16">
        <f t="shared" si="163"/>
        <v>42820.843576388885</v>
      </c>
      <c r="U2062" s="11">
        <f t="shared" si="164"/>
        <v>2017</v>
      </c>
    </row>
    <row r="2063" spans="1:21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8327</v>
      </c>
      <c r="R2063" t="s">
        <v>8331</v>
      </c>
      <c r="S2063" s="16">
        <f t="shared" si="162"/>
        <v>41548.00335648148</v>
      </c>
      <c r="T2063" s="16">
        <f t="shared" si="163"/>
        <v>41563.00335648148</v>
      </c>
      <c r="U2063" s="11">
        <f t="shared" si="164"/>
        <v>2013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 s="11">
        <f t="shared" si="164"/>
        <v>2011</v>
      </c>
    </row>
    <row r="2065" spans="1:21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8323</v>
      </c>
      <c r="R2065" t="s">
        <v>8324</v>
      </c>
      <c r="S2065" s="16">
        <f t="shared" si="162"/>
        <v>42534.649571759262</v>
      </c>
      <c r="T2065" s="16">
        <f t="shared" si="163"/>
        <v>42553.649571759262</v>
      </c>
      <c r="U2065" s="11">
        <f t="shared" si="164"/>
        <v>2016</v>
      </c>
    </row>
    <row r="2066" spans="1:21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8311</v>
      </c>
      <c r="R2066" t="s">
        <v>8333</v>
      </c>
      <c r="S2066" s="16">
        <f t="shared" si="162"/>
        <v>41689.917962962965</v>
      </c>
      <c r="T2066" s="16">
        <f t="shared" si="163"/>
        <v>41719.876296296294</v>
      </c>
      <c r="U2066" s="11">
        <f t="shared" si="164"/>
        <v>2014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 s="11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 s="11">
        <f t="shared" si="164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 s="11">
        <f t="shared" si="164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 s="11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 s="11">
        <f t="shared" si="164"/>
        <v>2014</v>
      </c>
    </row>
    <row r="2072" spans="1:21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8323</v>
      </c>
      <c r="R2072" t="s">
        <v>8335</v>
      </c>
      <c r="S2072" s="16">
        <f t="shared" si="162"/>
        <v>41747.471504629626</v>
      </c>
      <c r="T2072" s="16">
        <f t="shared" si="163"/>
        <v>41778.208333333336</v>
      </c>
      <c r="U2072" s="11">
        <f t="shared" si="164"/>
        <v>2014</v>
      </c>
    </row>
    <row r="2073" spans="1:21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8321</v>
      </c>
      <c r="R2073" t="s">
        <v>8322</v>
      </c>
      <c r="S2073" s="16">
        <f t="shared" si="162"/>
        <v>41144.709490740745</v>
      </c>
      <c r="T2073" s="16">
        <f t="shared" si="163"/>
        <v>41158.709490740745</v>
      </c>
      <c r="U2073" s="11">
        <f t="shared" si="164"/>
        <v>2012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 s="11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 s="11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 s="11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 s="11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 s="11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 s="11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 s="11">
        <f t="shared" si="164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 s="1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 s="11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 s="11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 s="11">
        <f t="shared" si="164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 s="11">
        <f t="shared" si="164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 s="11">
        <f t="shared" si="164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 s="11">
        <f t="shared" si="164"/>
        <v>2014</v>
      </c>
    </row>
    <row r="2088" spans="1:21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0" t="s">
        <v>8323</v>
      </c>
      <c r="R2088" t="s">
        <v>8326</v>
      </c>
      <c r="S2088" s="16">
        <f t="shared" si="162"/>
        <v>42233.763831018514</v>
      </c>
      <c r="T2088" s="16">
        <f t="shared" si="163"/>
        <v>42258.763831018514</v>
      </c>
      <c r="U2088" s="11">
        <f t="shared" si="164"/>
        <v>2015</v>
      </c>
    </row>
    <row r="2089" spans="1:21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8323</v>
      </c>
      <c r="R2089" t="s">
        <v>8326</v>
      </c>
      <c r="S2089" s="16">
        <f t="shared" si="162"/>
        <v>41775.858564814815</v>
      </c>
      <c r="T2089" s="16">
        <f t="shared" si="163"/>
        <v>41822.165972222225</v>
      </c>
      <c r="U2089" s="11">
        <f t="shared" si="164"/>
        <v>2014</v>
      </c>
    </row>
    <row r="2090" spans="1:21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8327</v>
      </c>
      <c r="R2090" t="s">
        <v>8331</v>
      </c>
      <c r="S2090" s="16">
        <f t="shared" si="162"/>
        <v>42747.219560185185</v>
      </c>
      <c r="T2090" s="16">
        <f t="shared" si="163"/>
        <v>42769.174305555556</v>
      </c>
      <c r="U2090" s="11">
        <f t="shared" si="164"/>
        <v>2017</v>
      </c>
    </row>
    <row r="2091" spans="1:21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8323</v>
      </c>
      <c r="R2091" t="s">
        <v>8324</v>
      </c>
      <c r="S2091" s="16">
        <f t="shared" si="162"/>
        <v>42226.651886574073</v>
      </c>
      <c r="T2091" s="16">
        <f t="shared" si="163"/>
        <v>42286.651886574073</v>
      </c>
      <c r="U2091" s="11">
        <f t="shared" si="164"/>
        <v>2015</v>
      </c>
    </row>
    <row r="2092" spans="1:21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8321</v>
      </c>
      <c r="R2092" t="s">
        <v>8343</v>
      </c>
      <c r="S2092" s="16">
        <f t="shared" si="162"/>
        <v>40779.125428240739</v>
      </c>
      <c r="T2092" s="16">
        <f t="shared" si="163"/>
        <v>40809.125428240739</v>
      </c>
      <c r="U2092" s="11">
        <f t="shared" si="164"/>
        <v>2011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 s="11">
        <f t="shared" si="164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 s="11">
        <f t="shared" si="164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 s="11">
        <f t="shared" si="164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 s="11">
        <f t="shared" si="164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 s="11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 s="11">
        <f t="shared" si="164"/>
        <v>2016</v>
      </c>
    </row>
    <row r="2099" spans="1:21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8323</v>
      </c>
      <c r="R2099" t="s">
        <v>8335</v>
      </c>
      <c r="S2099" s="16">
        <f t="shared" si="162"/>
        <v>41793.17219907407</v>
      </c>
      <c r="T2099" s="16">
        <f t="shared" si="163"/>
        <v>41823.17219907407</v>
      </c>
      <c r="U2099" s="11">
        <f t="shared" si="164"/>
        <v>2014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 s="11">
        <f t="shared" si="164"/>
        <v>2016</v>
      </c>
    </row>
    <row r="2101" spans="1:21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0" t="s">
        <v>8323</v>
      </c>
      <c r="R2101" t="s">
        <v>8326</v>
      </c>
      <c r="S2101" s="16">
        <f t="shared" si="162"/>
        <v>41792.645277777774</v>
      </c>
      <c r="T2101" s="16">
        <f t="shared" si="163"/>
        <v>41822.645277777774</v>
      </c>
      <c r="U2101" s="11">
        <f t="shared" si="164"/>
        <v>2014</v>
      </c>
    </row>
    <row r="2102" spans="1:21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6">
        <f t="shared" si="162"/>
        <v>41848.866157407407</v>
      </c>
      <c r="T2102" s="16">
        <f t="shared" si="163"/>
        <v>41868.21597222222</v>
      </c>
      <c r="U2102" s="11">
        <f t="shared" si="164"/>
        <v>2014</v>
      </c>
    </row>
    <row r="2103" spans="1:21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0" t="s">
        <v>8323</v>
      </c>
      <c r="R2103" t="s">
        <v>8326</v>
      </c>
      <c r="S2103" s="16">
        <f t="shared" si="162"/>
        <v>41836.471180555556</v>
      </c>
      <c r="T2103" s="16">
        <f t="shared" si="163"/>
        <v>41850.471180555556</v>
      </c>
      <c r="U2103" s="11">
        <f t="shared" si="164"/>
        <v>2014</v>
      </c>
    </row>
    <row r="2104" spans="1:21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8323</v>
      </c>
      <c r="R2104" t="s">
        <v>8335</v>
      </c>
      <c r="S2104" s="16">
        <f t="shared" si="162"/>
        <v>42499.842962962968</v>
      </c>
      <c r="T2104" s="16">
        <f t="shared" si="163"/>
        <v>42519.024999999994</v>
      </c>
      <c r="U2104" s="11">
        <f t="shared" si="164"/>
        <v>2016</v>
      </c>
    </row>
    <row r="2105" spans="1:21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8327</v>
      </c>
      <c r="R2105" t="s">
        <v>8336</v>
      </c>
      <c r="S2105" s="16">
        <f t="shared" si="162"/>
        <v>42545.125196759262</v>
      </c>
      <c r="T2105" s="16">
        <f t="shared" si="163"/>
        <v>42575.125196759262</v>
      </c>
      <c r="U2105" s="11">
        <f t="shared" si="164"/>
        <v>2016</v>
      </c>
    </row>
    <row r="2106" spans="1:21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0" t="s">
        <v>8323</v>
      </c>
      <c r="R2106" t="s">
        <v>8326</v>
      </c>
      <c r="S2106" s="16">
        <f t="shared" si="162"/>
        <v>42722.882361111115</v>
      </c>
      <c r="T2106" s="16">
        <f t="shared" si="163"/>
        <v>42752.882361111115</v>
      </c>
      <c r="U2106" s="11">
        <f t="shared" si="164"/>
        <v>2016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 s="11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 s="11">
        <f t="shared" si="164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 s="11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 s="11">
        <f t="shared" si="164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 s="11">
        <f t="shared" si="164"/>
        <v>2016</v>
      </c>
    </row>
    <row r="2112" spans="1:21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8327</v>
      </c>
      <c r="R2112" t="s">
        <v>8354</v>
      </c>
      <c r="S2112" s="16">
        <f t="shared" si="162"/>
        <v>40754.729259259257</v>
      </c>
      <c r="T2112" s="16">
        <f t="shared" si="163"/>
        <v>40814.729259259257</v>
      </c>
      <c r="U2112" s="11">
        <f t="shared" si="164"/>
        <v>2011</v>
      </c>
    </row>
    <row r="2113" spans="1:21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8321</v>
      </c>
      <c r="R2113" t="s">
        <v>8325</v>
      </c>
      <c r="S2113" s="16">
        <f t="shared" si="162"/>
        <v>42259.542800925927</v>
      </c>
      <c r="T2113" s="16">
        <f t="shared" si="163"/>
        <v>42287.875</v>
      </c>
      <c r="U2113" s="11">
        <f t="shared" si="164"/>
        <v>2015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 s="11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 s="11">
        <f t="shared" ref="U2115:U2178" si="169">YEAR(S2115)</f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 s="11">
        <f t="shared" si="169"/>
        <v>2016</v>
      </c>
    </row>
    <row r="2117" spans="1:21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8316</v>
      </c>
      <c r="R2117" t="s">
        <v>8344</v>
      </c>
      <c r="S2117" s="16">
        <f t="shared" si="167"/>
        <v>42755.492754629624</v>
      </c>
      <c r="T2117" s="16">
        <f t="shared" si="168"/>
        <v>42802.3125</v>
      </c>
      <c r="U2117" s="11">
        <f t="shared" si="169"/>
        <v>2017</v>
      </c>
    </row>
    <row r="2118" spans="1:21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8321</v>
      </c>
      <c r="R2118" t="s">
        <v>8322</v>
      </c>
      <c r="S2118" s="16">
        <f t="shared" si="167"/>
        <v>40205.174849537041</v>
      </c>
      <c r="T2118" s="16">
        <f t="shared" si="168"/>
        <v>40291.160416666666</v>
      </c>
      <c r="U2118" s="11">
        <f t="shared" si="169"/>
        <v>2010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 s="11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 s="11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 s="11">
        <f t="shared" si="169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 s="11">
        <f t="shared" si="169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 s="11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 s="11">
        <f t="shared" si="169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 s="11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 s="11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 s="11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 s="11">
        <f t="shared" si="169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 s="11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 s="11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 s="1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 s="11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 s="11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 s="11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 s="11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 s="11">
        <f t="shared" si="169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 s="11">
        <f t="shared" si="169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 s="11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 s="11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 s="11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 s="1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 s="11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 s="11">
        <f t="shared" si="169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 s="11">
        <f t="shared" si="169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 s="11">
        <f t="shared" si="169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 s="11">
        <f t="shared" si="169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 s="11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 s="11">
        <f t="shared" si="169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 s="11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 s="11">
        <f t="shared" si="169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 s="1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 s="11">
        <f t="shared" si="169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 s="11">
        <f t="shared" si="169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 s="11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 s="11">
        <f t="shared" si="169"/>
        <v>2015</v>
      </c>
    </row>
    <row r="2156" spans="1:21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8327</v>
      </c>
      <c r="R2156" t="s">
        <v>8350</v>
      </c>
      <c r="S2156" s="16">
        <f t="shared" si="167"/>
        <v>41597.788888888892</v>
      </c>
      <c r="T2156" s="16">
        <f t="shared" si="168"/>
        <v>41627.788888888892</v>
      </c>
      <c r="U2156" s="11">
        <f t="shared" si="169"/>
        <v>2013</v>
      </c>
    </row>
    <row r="2157" spans="1:21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8327</v>
      </c>
      <c r="R2157" t="s">
        <v>8328</v>
      </c>
      <c r="S2157" s="16">
        <f t="shared" si="167"/>
        <v>41205.198321759257</v>
      </c>
      <c r="T2157" s="16">
        <f t="shared" si="168"/>
        <v>41240.5</v>
      </c>
      <c r="U2157" s="11">
        <f t="shared" si="169"/>
        <v>2012</v>
      </c>
    </row>
    <row r="2158" spans="1:21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8321</v>
      </c>
      <c r="R2158" t="s">
        <v>8343</v>
      </c>
      <c r="S2158" s="16">
        <f t="shared" si="167"/>
        <v>42604.730567129634</v>
      </c>
      <c r="T2158" s="16">
        <f t="shared" si="168"/>
        <v>42614.730567129634</v>
      </c>
      <c r="U2158" s="11">
        <f t="shared" si="169"/>
        <v>2016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 s="11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 s="11">
        <f t="shared" si="169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 s="11">
        <f t="shared" si="169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 s="11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 s="11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 s="11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 s="11">
        <f t="shared" si="169"/>
        <v>2016</v>
      </c>
    </row>
    <row r="2166" spans="1:21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8313</v>
      </c>
      <c r="R2166" t="s">
        <v>8314</v>
      </c>
      <c r="S2166" s="16">
        <f t="shared" si="167"/>
        <v>42120.628136574072</v>
      </c>
      <c r="T2166" s="16">
        <f t="shared" si="168"/>
        <v>42165.628136574072</v>
      </c>
      <c r="U2166" s="11">
        <f t="shared" si="169"/>
        <v>2015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0" t="s">
        <v>8323</v>
      </c>
      <c r="R2167" t="s">
        <v>8326</v>
      </c>
      <c r="S2167" s="16">
        <f t="shared" si="167"/>
        <v>42155.920219907406</v>
      </c>
      <c r="T2167" s="16">
        <f t="shared" si="168"/>
        <v>42176.888888888891</v>
      </c>
      <c r="U2167" s="11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 s="11">
        <f t="shared" si="169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 s="11">
        <f t="shared" si="169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 s="11">
        <f t="shared" si="169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 s="11">
        <f t="shared" si="169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 s="11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 s="11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 s="11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 s="11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 s="11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 s="11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 s="11">
        <f t="shared" si="169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 s="11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 s="11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 s="1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 s="11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 s="11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 s="11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 s="11">
        <f t="shared" si="174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 s="11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 s="11">
        <f t="shared" si="174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 s="11">
        <f t="shared" si="174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 s="11">
        <f t="shared" si="174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 s="11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 s="11">
        <f t="shared" si="174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 s="11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 s="11">
        <f t="shared" si="174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 s="11">
        <f t="shared" si="174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 s="11">
        <f t="shared" si="174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 s="11">
        <f t="shared" si="174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 s="11">
        <f t="shared" si="174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 s="11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 s="11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 s="11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 s="1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 s="11">
        <f t="shared" si="174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 s="11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 s="11">
        <f t="shared" si="174"/>
        <v>2011</v>
      </c>
    </row>
    <row r="2205" spans="1:21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0" t="s">
        <v>8323</v>
      </c>
      <c r="R2205" t="s">
        <v>8326</v>
      </c>
      <c r="S2205" s="16">
        <f t="shared" si="172"/>
        <v>41788.58997685185</v>
      </c>
      <c r="T2205" s="16">
        <f t="shared" si="173"/>
        <v>41818.58997685185</v>
      </c>
      <c r="U2205" s="11">
        <f t="shared" si="174"/>
        <v>2014</v>
      </c>
    </row>
    <row r="2206" spans="1:21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0" t="s">
        <v>8323</v>
      </c>
      <c r="R2206" t="s">
        <v>8326</v>
      </c>
      <c r="S2206" s="16">
        <f t="shared" si="172"/>
        <v>42277.583472222221</v>
      </c>
      <c r="T2206" s="16">
        <f t="shared" si="173"/>
        <v>42307.583472222221</v>
      </c>
      <c r="U2206" s="11">
        <f t="shared" si="174"/>
        <v>2015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 s="11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 s="11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 s="11">
        <f t="shared" si="174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 s="11">
        <f t="shared" si="174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 s="11">
        <f t="shared" si="174"/>
        <v>2015</v>
      </c>
    </row>
    <row r="2212" spans="1:21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0" t="s">
        <v>8323</v>
      </c>
      <c r="R2212" t="s">
        <v>8326</v>
      </c>
      <c r="S2212" s="16">
        <f t="shared" si="172"/>
        <v>42508.179965277777</v>
      </c>
      <c r="T2212" s="16">
        <f t="shared" si="173"/>
        <v>42568.179965277777</v>
      </c>
      <c r="U2212" s="11">
        <f t="shared" si="174"/>
        <v>2016</v>
      </c>
    </row>
    <row r="2213" spans="1:21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8327</v>
      </c>
      <c r="R2213" t="s">
        <v>8328</v>
      </c>
      <c r="S2213" s="16">
        <f t="shared" si="172"/>
        <v>41925.906689814816</v>
      </c>
      <c r="T2213" s="16">
        <f t="shared" si="173"/>
        <v>41955.94835648148</v>
      </c>
      <c r="U2213" s="11">
        <f t="shared" si="174"/>
        <v>2014</v>
      </c>
    </row>
    <row r="2214" spans="1:21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0" t="s">
        <v>8323</v>
      </c>
      <c r="R2214" t="s">
        <v>8326</v>
      </c>
      <c r="S2214" s="16">
        <f t="shared" si="172"/>
        <v>42003.948425925926</v>
      </c>
      <c r="T2214" s="16">
        <f t="shared" si="173"/>
        <v>42028.207638888889</v>
      </c>
      <c r="U2214" s="11">
        <f t="shared" si="174"/>
        <v>2014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 s="11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 s="11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 s="11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 s="11">
        <f t="shared" si="174"/>
        <v>2014</v>
      </c>
    </row>
    <row r="2219" spans="1:21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8319</v>
      </c>
      <c r="R2219" t="s">
        <v>8345</v>
      </c>
      <c r="S2219" s="16">
        <f t="shared" si="172"/>
        <v>42338.675381944442</v>
      </c>
      <c r="T2219" s="16">
        <f t="shared" si="173"/>
        <v>42368.675381944442</v>
      </c>
      <c r="U2219" s="11">
        <f t="shared" si="174"/>
        <v>2015</v>
      </c>
    </row>
    <row r="2220" spans="1:21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8316</v>
      </c>
      <c r="R2220" t="s">
        <v>8344</v>
      </c>
      <c r="S2220" s="16">
        <f t="shared" si="172"/>
        <v>42328.779224537036</v>
      </c>
      <c r="T2220" s="16">
        <f t="shared" si="173"/>
        <v>42353.332638888889</v>
      </c>
      <c r="U2220" s="11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 s="11">
        <f t="shared" si="174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 s="11">
        <f t="shared" si="174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 s="11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 s="11">
        <f t="shared" si="174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 s="11">
        <f t="shared" si="174"/>
        <v>2015</v>
      </c>
    </row>
    <row r="2226" spans="1:21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8327</v>
      </c>
      <c r="R2226" t="s">
        <v>8338</v>
      </c>
      <c r="S2226" s="16">
        <f t="shared" si="172"/>
        <v>40688.024618055555</v>
      </c>
      <c r="T2226" s="16">
        <f t="shared" si="173"/>
        <v>40708.024618055555</v>
      </c>
      <c r="U2226" s="11">
        <f t="shared" si="174"/>
        <v>2011</v>
      </c>
    </row>
    <row r="2227" spans="1:21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0" t="s">
        <v>8323</v>
      </c>
      <c r="R2227" t="s">
        <v>8326</v>
      </c>
      <c r="S2227" s="16">
        <f t="shared" si="172"/>
        <v>41822.90488425926</v>
      </c>
      <c r="T2227" s="16">
        <f t="shared" si="173"/>
        <v>41844.291666666664</v>
      </c>
      <c r="U2227" s="11">
        <f t="shared" si="174"/>
        <v>2014</v>
      </c>
    </row>
    <row r="2228" spans="1:21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0" t="s">
        <v>8323</v>
      </c>
      <c r="R2228" t="s">
        <v>8326</v>
      </c>
      <c r="S2228" s="16">
        <f t="shared" si="172"/>
        <v>42026.924976851849</v>
      </c>
      <c r="T2228" s="16">
        <f t="shared" si="173"/>
        <v>42052.207638888889</v>
      </c>
      <c r="U2228" s="11">
        <f t="shared" si="174"/>
        <v>2015</v>
      </c>
    </row>
    <row r="2229" spans="1:21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8327</v>
      </c>
      <c r="R2229" t="s">
        <v>8328</v>
      </c>
      <c r="S2229" s="16">
        <f t="shared" si="172"/>
        <v>42058.941736111112</v>
      </c>
      <c r="T2229" s="16">
        <f t="shared" si="173"/>
        <v>42088.90006944444</v>
      </c>
      <c r="U2229" s="11">
        <f t="shared" si="174"/>
        <v>2015</v>
      </c>
    </row>
    <row r="2230" spans="1:21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0" t="s">
        <v>8323</v>
      </c>
      <c r="R2230" t="s">
        <v>8326</v>
      </c>
      <c r="S2230" s="16">
        <f t="shared" si="172"/>
        <v>42423.050613425927</v>
      </c>
      <c r="T2230" s="16">
        <f t="shared" si="173"/>
        <v>42443.008946759262</v>
      </c>
      <c r="U2230" s="11">
        <f t="shared" si="174"/>
        <v>2016</v>
      </c>
    </row>
    <row r="2231" spans="1:21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0" t="s">
        <v>8323</v>
      </c>
      <c r="R2231" t="s">
        <v>8326</v>
      </c>
      <c r="S2231" s="16">
        <f t="shared" si="172"/>
        <v>42452.916481481487</v>
      </c>
      <c r="T2231" s="16">
        <f t="shared" si="173"/>
        <v>42473.554166666669</v>
      </c>
      <c r="U2231" s="11">
        <f t="shared" si="174"/>
        <v>2016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 s="11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 s="11">
        <f t="shared" si="174"/>
        <v>2015</v>
      </c>
    </row>
    <row r="2234" spans="1:21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8323</v>
      </c>
      <c r="R2234" t="s">
        <v>8324</v>
      </c>
      <c r="S2234" s="16">
        <f t="shared" si="172"/>
        <v>42006.908692129626</v>
      </c>
      <c r="T2234" s="16">
        <f t="shared" si="173"/>
        <v>42038.083333333328</v>
      </c>
      <c r="U2234" s="11">
        <f t="shared" si="174"/>
        <v>2015</v>
      </c>
    </row>
    <row r="2235" spans="1:21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0" t="s">
        <v>8323</v>
      </c>
      <c r="R2235" t="s">
        <v>8326</v>
      </c>
      <c r="S2235" s="16">
        <f t="shared" si="172"/>
        <v>41856.715069444443</v>
      </c>
      <c r="T2235" s="16">
        <f t="shared" si="173"/>
        <v>41877.715069444443</v>
      </c>
      <c r="U2235" s="11">
        <f t="shared" si="174"/>
        <v>2014</v>
      </c>
    </row>
    <row r="2236" spans="1:21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8327</v>
      </c>
      <c r="R2236" t="s">
        <v>8328</v>
      </c>
      <c r="S2236" s="16">
        <f t="shared" si="172"/>
        <v>41025.874201388891</v>
      </c>
      <c r="T2236" s="16">
        <f t="shared" si="173"/>
        <v>41039.708333333336</v>
      </c>
      <c r="U2236" s="11">
        <f t="shared" si="174"/>
        <v>2012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 s="11">
        <f t="shared" si="174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 s="11">
        <f t="shared" si="174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 s="11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 s="11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 s="1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 s="11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 s="11">
        <f t="shared" ref="U2243:U2306" si="179">YEAR(S2243)</f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 s="11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 s="11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 s="11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 s="11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 s="11">
        <f t="shared" si="179"/>
        <v>2014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 s="11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 s="11">
        <f t="shared" si="179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 s="11">
        <f t="shared" si="179"/>
        <v>2016</v>
      </c>
    </row>
    <row r="2252" spans="1:21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8323</v>
      </c>
      <c r="R2252" t="s">
        <v>8324</v>
      </c>
      <c r="S2252" s="16">
        <f t="shared" si="177"/>
        <v>42787.862430555557</v>
      </c>
      <c r="T2252" s="16">
        <f t="shared" si="178"/>
        <v>42830.820763888885</v>
      </c>
      <c r="U2252" s="11">
        <f t="shared" si="179"/>
        <v>2017</v>
      </c>
    </row>
    <row r="2253" spans="1:21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8323</v>
      </c>
      <c r="R2253" t="s">
        <v>8335</v>
      </c>
      <c r="S2253" s="16">
        <f t="shared" si="177"/>
        <v>42009.493263888886</v>
      </c>
      <c r="T2253" s="16">
        <f t="shared" si="178"/>
        <v>42039.493263888886</v>
      </c>
      <c r="U2253" s="11">
        <f t="shared" si="179"/>
        <v>2015</v>
      </c>
    </row>
    <row r="2254" spans="1:21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8327</v>
      </c>
      <c r="R2254" t="s">
        <v>8328</v>
      </c>
      <c r="S2254" s="16">
        <f t="shared" si="177"/>
        <v>40920.904895833337</v>
      </c>
      <c r="T2254" s="16">
        <f t="shared" si="178"/>
        <v>40951.904895833337</v>
      </c>
      <c r="U2254" s="11">
        <f t="shared" si="179"/>
        <v>2012</v>
      </c>
    </row>
    <row r="2255" spans="1:21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0" t="s">
        <v>8323</v>
      </c>
      <c r="R2255" t="s">
        <v>8326</v>
      </c>
      <c r="S2255" s="16">
        <f t="shared" si="177"/>
        <v>42103.535254629634</v>
      </c>
      <c r="T2255" s="16">
        <f t="shared" si="178"/>
        <v>42117.535254629634</v>
      </c>
      <c r="U2255" s="11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 s="11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 s="11">
        <f t="shared" si="179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 s="11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 s="11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 s="11">
        <f t="shared" si="179"/>
        <v>2014</v>
      </c>
    </row>
    <row r="2261" spans="1:21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8327</v>
      </c>
      <c r="R2261" t="s">
        <v>8329</v>
      </c>
      <c r="S2261" s="16">
        <f t="shared" si="177"/>
        <v>40997.257222222222</v>
      </c>
      <c r="T2261" s="16">
        <f t="shared" si="178"/>
        <v>41015.257222222222</v>
      </c>
      <c r="U2261" s="11">
        <f t="shared" si="179"/>
        <v>2012</v>
      </c>
    </row>
    <row r="2262" spans="1:21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8327</v>
      </c>
      <c r="R2262" t="s">
        <v>8331</v>
      </c>
      <c r="S2262" s="16">
        <f t="shared" si="177"/>
        <v>41321.339583333334</v>
      </c>
      <c r="T2262" s="16">
        <f t="shared" si="178"/>
        <v>41328.339583333334</v>
      </c>
      <c r="U2262" s="11">
        <f t="shared" si="179"/>
        <v>2013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 s="11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 s="11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 s="11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 s="11">
        <f t="shared" si="179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 s="11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 s="11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 s="11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 s="11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 s="11">
        <f t="shared" si="179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 s="11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 s="11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 s="11">
        <f t="shared" si="179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 s="11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 s="11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 s="11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 s="11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 s="11">
        <f t="shared" si="179"/>
        <v>2014</v>
      </c>
    </row>
    <row r="2280" spans="1:21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8308</v>
      </c>
      <c r="R2280" t="s">
        <v>8340</v>
      </c>
      <c r="S2280" s="16">
        <f t="shared" si="177"/>
        <v>42241.798206018517</v>
      </c>
      <c r="T2280" s="16">
        <f t="shared" si="178"/>
        <v>42271.798206018517</v>
      </c>
      <c r="U2280" s="11">
        <f t="shared" si="179"/>
        <v>2015</v>
      </c>
    </row>
    <row r="2281" spans="1:21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8323</v>
      </c>
      <c r="R2281" t="s">
        <v>8335</v>
      </c>
      <c r="S2281" s="16">
        <f t="shared" si="177"/>
        <v>42445.598136574074</v>
      </c>
      <c r="T2281" s="16">
        <f t="shared" si="178"/>
        <v>42475.598136574074</v>
      </c>
      <c r="U2281" s="11">
        <f t="shared" si="179"/>
        <v>2016</v>
      </c>
    </row>
    <row r="2282" spans="1:21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8327</v>
      </c>
      <c r="R2282" t="s">
        <v>8341</v>
      </c>
      <c r="S2282" s="16">
        <f t="shared" si="177"/>
        <v>40696.648784722223</v>
      </c>
      <c r="T2282" s="16">
        <f t="shared" si="178"/>
        <v>40756.648784722223</v>
      </c>
      <c r="U2282" s="11">
        <f t="shared" si="179"/>
        <v>2011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 s="11">
        <f t="shared" si="179"/>
        <v>2014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 s="11">
        <f t="shared" si="179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 s="11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 s="11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 s="11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 s="11">
        <f t="shared" si="179"/>
        <v>2014</v>
      </c>
    </row>
    <row r="2289" spans="1:21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0" t="s">
        <v>8323</v>
      </c>
      <c r="R2289" t="s">
        <v>8326</v>
      </c>
      <c r="S2289" s="16">
        <f t="shared" si="177"/>
        <v>42016.832465277781</v>
      </c>
      <c r="T2289" s="16">
        <f t="shared" si="178"/>
        <v>42040.513888888891</v>
      </c>
      <c r="U2289" s="11">
        <f t="shared" si="179"/>
        <v>2015</v>
      </c>
    </row>
    <row r="2290" spans="1:21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8327</v>
      </c>
      <c r="R2290" t="s">
        <v>8331</v>
      </c>
      <c r="S2290" s="16">
        <f t="shared" si="177"/>
        <v>41547.662997685184</v>
      </c>
      <c r="T2290" s="16">
        <f t="shared" si="178"/>
        <v>41576.662997685184</v>
      </c>
      <c r="U2290" s="11">
        <f t="shared" si="179"/>
        <v>2013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 s="11">
        <f t="shared" si="179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 s="11">
        <f t="shared" si="179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 s="11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 s="11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 s="11">
        <f t="shared" si="179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 s="11">
        <f t="shared" si="179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 s="11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 s="11">
        <f t="shared" si="179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 s="11">
        <f t="shared" si="179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 s="11">
        <f t="shared" si="179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 s="1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 s="11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 s="11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 s="11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 s="11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 s="11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 s="11">
        <f t="shared" ref="U2307:U2370" si="184">YEAR(S2307)</f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 s="11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 s="11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 s="11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 s="11">
        <f t="shared" si="184"/>
        <v>2011</v>
      </c>
    </row>
    <row r="2312" spans="1:21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8327</v>
      </c>
      <c r="R2312" t="s">
        <v>8330</v>
      </c>
      <c r="S2312" s="16">
        <f t="shared" si="182"/>
        <v>41852.646226851852</v>
      </c>
      <c r="T2312" s="16">
        <f t="shared" si="183"/>
        <v>41883.646226851852</v>
      </c>
      <c r="U2312" s="11">
        <f t="shared" si="184"/>
        <v>2014</v>
      </c>
    </row>
    <row r="2313" spans="1:21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8327</v>
      </c>
      <c r="R2313" t="s">
        <v>8331</v>
      </c>
      <c r="S2313" s="16">
        <f t="shared" si="182"/>
        <v>41288.68712962963</v>
      </c>
      <c r="T2313" s="16">
        <f t="shared" si="183"/>
        <v>41333.892361111109</v>
      </c>
      <c r="U2313" s="11">
        <f t="shared" si="184"/>
        <v>2013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 s="11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 s="11">
        <f t="shared" si="184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 s="11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 s="11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 s="11">
        <f t="shared" si="184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 s="11">
        <f t="shared" si="184"/>
        <v>2011</v>
      </c>
    </row>
    <row r="2320" spans="1:21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8323</v>
      </c>
      <c r="R2320" t="s">
        <v>8324</v>
      </c>
      <c r="S2320" s="16">
        <f t="shared" si="182"/>
        <v>42427.01807870371</v>
      </c>
      <c r="T2320" s="16">
        <f t="shared" si="183"/>
        <v>42456.976412037038</v>
      </c>
      <c r="U2320" s="11">
        <f t="shared" si="184"/>
        <v>2016</v>
      </c>
    </row>
    <row r="2321" spans="1:21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8327</v>
      </c>
      <c r="R2321" t="s">
        <v>8350</v>
      </c>
      <c r="S2321" s="16">
        <f t="shared" si="182"/>
        <v>41342.845567129632</v>
      </c>
      <c r="T2321" s="16">
        <f t="shared" si="183"/>
        <v>41372.803900462961</v>
      </c>
      <c r="U2321" s="11">
        <f t="shared" si="184"/>
        <v>2013</v>
      </c>
    </row>
    <row r="2322" spans="1:21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8327</v>
      </c>
      <c r="R2322" t="s">
        <v>8331</v>
      </c>
      <c r="S2322" s="16">
        <f t="shared" si="182"/>
        <v>40636.673900462964</v>
      </c>
      <c r="T2322" s="16">
        <f t="shared" si="183"/>
        <v>40666.673900462964</v>
      </c>
      <c r="U2322" s="11">
        <f t="shared" si="184"/>
        <v>2011</v>
      </c>
    </row>
    <row r="2323" spans="1:21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8327</v>
      </c>
      <c r="R2323" t="s">
        <v>8331</v>
      </c>
      <c r="S2323" s="16">
        <f t="shared" si="182"/>
        <v>41443.643541666665</v>
      </c>
      <c r="T2323" s="16">
        <f t="shared" si="183"/>
        <v>41465.702777777777</v>
      </c>
      <c r="U2323" s="11">
        <f t="shared" si="184"/>
        <v>2013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 s="11">
        <f t="shared" si="184"/>
        <v>2013</v>
      </c>
    </row>
    <row r="2325" spans="1:21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0" t="s">
        <v>8323</v>
      </c>
      <c r="R2325" t="s">
        <v>8326</v>
      </c>
      <c r="S2325" s="16">
        <f t="shared" si="182"/>
        <v>41855.548101851848</v>
      </c>
      <c r="T2325" s="16">
        <f t="shared" si="183"/>
        <v>41876.207638888889</v>
      </c>
      <c r="U2325" s="11">
        <f t="shared" si="184"/>
        <v>2014</v>
      </c>
    </row>
    <row r="2326" spans="1:21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0" t="s">
        <v>8323</v>
      </c>
      <c r="R2326" t="s">
        <v>8326</v>
      </c>
      <c r="S2326" s="16">
        <f t="shared" si="182"/>
        <v>42194.096157407403</v>
      </c>
      <c r="T2326" s="16">
        <f t="shared" si="183"/>
        <v>42216.373611111107</v>
      </c>
      <c r="U2326" s="11">
        <f t="shared" si="184"/>
        <v>2015</v>
      </c>
    </row>
    <row r="2327" spans="1:21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0" t="s">
        <v>8323</v>
      </c>
      <c r="R2327" t="s">
        <v>8326</v>
      </c>
      <c r="S2327" s="16">
        <f t="shared" si="182"/>
        <v>42185.556157407409</v>
      </c>
      <c r="T2327" s="16">
        <f t="shared" si="183"/>
        <v>42208.772916666669</v>
      </c>
      <c r="U2327" s="11">
        <f t="shared" si="184"/>
        <v>2015</v>
      </c>
    </row>
    <row r="2328" spans="1:21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8313</v>
      </c>
      <c r="R2328" t="s">
        <v>8314</v>
      </c>
      <c r="S2328" s="16">
        <f t="shared" si="182"/>
        <v>42772.776076388895</v>
      </c>
      <c r="T2328" s="16">
        <f t="shared" si="183"/>
        <v>42805.561805555553</v>
      </c>
      <c r="U2328" s="11">
        <f t="shared" si="184"/>
        <v>2017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 s="11">
        <f t="shared" si="184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 s="11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 s="11">
        <f t="shared" si="184"/>
        <v>2014</v>
      </c>
    </row>
    <row r="2332" spans="1:21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8308</v>
      </c>
      <c r="R2332" t="s">
        <v>8342</v>
      </c>
      <c r="S2332" s="16">
        <f t="shared" si="182"/>
        <v>42528.626620370371</v>
      </c>
      <c r="T2332" s="16">
        <f t="shared" si="183"/>
        <v>42573.626620370371</v>
      </c>
      <c r="U2332" s="11">
        <f t="shared" si="184"/>
        <v>2016</v>
      </c>
    </row>
    <row r="2333" spans="1:21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8316</v>
      </c>
      <c r="R2333" t="s">
        <v>8334</v>
      </c>
      <c r="S2333" s="16">
        <f t="shared" si="182"/>
        <v>42413.671006944445</v>
      </c>
      <c r="T2333" s="16">
        <f t="shared" si="183"/>
        <v>42443.629340277781</v>
      </c>
      <c r="U2333" s="11">
        <f t="shared" si="184"/>
        <v>2016</v>
      </c>
    </row>
    <row r="2334" spans="1:21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8327</v>
      </c>
      <c r="R2334" t="s">
        <v>8338</v>
      </c>
      <c r="S2334" s="16">
        <f t="shared" si="182"/>
        <v>40313.930543981485</v>
      </c>
      <c r="T2334" s="16">
        <f t="shared" si="183"/>
        <v>40364.166666666664</v>
      </c>
      <c r="U2334" s="11">
        <f t="shared" si="184"/>
        <v>2010</v>
      </c>
    </row>
    <row r="2335" spans="1:21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8323</v>
      </c>
      <c r="R2335" t="s">
        <v>8335</v>
      </c>
      <c r="S2335" s="16">
        <f t="shared" si="182"/>
        <v>41831.722777777781</v>
      </c>
      <c r="T2335" s="16">
        <f t="shared" si="183"/>
        <v>41861.722777777781</v>
      </c>
      <c r="U2335" s="11">
        <f t="shared" si="184"/>
        <v>2014</v>
      </c>
    </row>
    <row r="2336" spans="1:21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8327</v>
      </c>
      <c r="R2336" t="s">
        <v>8331</v>
      </c>
      <c r="S2336" s="16">
        <f t="shared" si="182"/>
        <v>41675.149525462963</v>
      </c>
      <c r="T2336" s="16">
        <f t="shared" si="183"/>
        <v>41715.107858796298</v>
      </c>
      <c r="U2336" s="11">
        <f t="shared" si="184"/>
        <v>2014</v>
      </c>
    </row>
    <row r="2337" spans="1:21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0" t="s">
        <v>8323</v>
      </c>
      <c r="R2337" t="s">
        <v>8326</v>
      </c>
      <c r="S2337" s="16">
        <f t="shared" si="182"/>
        <v>42026.176180555558</v>
      </c>
      <c r="T2337" s="16">
        <f t="shared" si="183"/>
        <v>42064.207638888889</v>
      </c>
      <c r="U2337" s="11">
        <f t="shared" si="184"/>
        <v>2015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 s="11">
        <f t="shared" si="184"/>
        <v>2015</v>
      </c>
    </row>
    <row r="2339" spans="1:21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8313</v>
      </c>
      <c r="R2339" t="s">
        <v>8351</v>
      </c>
      <c r="S2339" s="16">
        <f t="shared" si="182"/>
        <v>42240.857222222221</v>
      </c>
      <c r="T2339" s="16">
        <f t="shared" si="183"/>
        <v>42270.857222222221</v>
      </c>
      <c r="U2339" s="11">
        <f t="shared" si="184"/>
        <v>2015</v>
      </c>
    </row>
    <row r="2340" spans="1:21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8319</v>
      </c>
      <c r="R2340" t="s">
        <v>8345</v>
      </c>
      <c r="S2340" s="16">
        <f t="shared" si="182"/>
        <v>42605.053993055553</v>
      </c>
      <c r="T2340" s="16">
        <f t="shared" si="183"/>
        <v>42635.053993055553</v>
      </c>
      <c r="U2340" s="11">
        <f t="shared" si="184"/>
        <v>2016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 s="11">
        <f t="shared" si="184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 s="11">
        <f t="shared" si="184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 s="11">
        <f t="shared" si="184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 s="11">
        <f t="shared" si="184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 s="11">
        <f t="shared" si="184"/>
        <v>2016</v>
      </c>
    </row>
    <row r="2346" spans="1:21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0" t="s">
        <v>8323</v>
      </c>
      <c r="R2346" t="s">
        <v>8326</v>
      </c>
      <c r="S2346" s="16">
        <f t="shared" si="182"/>
        <v>42143.917743055557</v>
      </c>
      <c r="T2346" s="16">
        <f t="shared" si="183"/>
        <v>42181.559027777781</v>
      </c>
      <c r="U2346" s="11">
        <f t="shared" si="184"/>
        <v>2015</v>
      </c>
    </row>
    <row r="2347" spans="1:21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0" t="s">
        <v>8323</v>
      </c>
      <c r="R2347" t="s">
        <v>8326</v>
      </c>
      <c r="S2347" s="16">
        <f t="shared" si="182"/>
        <v>42220.79487268519</v>
      </c>
      <c r="T2347" s="16">
        <f t="shared" si="183"/>
        <v>42246</v>
      </c>
      <c r="U2347" s="11">
        <f t="shared" si="184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 s="11">
        <f t="shared" si="184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 s="11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 s="11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 s="11">
        <f t="shared" si="184"/>
        <v>2016</v>
      </c>
    </row>
    <row r="2352" spans="1:21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8323</v>
      </c>
      <c r="R2352" t="s">
        <v>8324</v>
      </c>
      <c r="S2352" s="16">
        <f t="shared" si="182"/>
        <v>42390.838738425926</v>
      </c>
      <c r="T2352" s="16">
        <f t="shared" si="183"/>
        <v>42420.838738425926</v>
      </c>
      <c r="U2352" s="11">
        <f t="shared" si="184"/>
        <v>2016</v>
      </c>
    </row>
    <row r="2353" spans="1:21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8327</v>
      </c>
      <c r="R2353" t="s">
        <v>8338</v>
      </c>
      <c r="S2353" s="16">
        <f t="shared" si="182"/>
        <v>42459.693865740745</v>
      </c>
      <c r="T2353" s="16">
        <f t="shared" si="183"/>
        <v>42490.915972222225</v>
      </c>
      <c r="U2353" s="11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 s="11">
        <f t="shared" si="184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 s="11">
        <f t="shared" si="184"/>
        <v>2011</v>
      </c>
    </row>
    <row r="2356" spans="1:21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8327</v>
      </c>
      <c r="R2356" t="s">
        <v>8331</v>
      </c>
      <c r="S2356" s="16">
        <f t="shared" si="182"/>
        <v>41067.827418981484</v>
      </c>
      <c r="T2356" s="16">
        <f t="shared" si="183"/>
        <v>41086.75</v>
      </c>
      <c r="U2356" s="11">
        <f t="shared" si="184"/>
        <v>2012</v>
      </c>
    </row>
    <row r="2357" spans="1:21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8327</v>
      </c>
      <c r="R2357" t="s">
        <v>8328</v>
      </c>
      <c r="S2357" s="16">
        <f t="shared" si="182"/>
        <v>40711.782210648147</v>
      </c>
      <c r="T2357" s="16">
        <f t="shared" si="183"/>
        <v>40756.782210648147</v>
      </c>
      <c r="U2357" s="11">
        <f t="shared" si="184"/>
        <v>2011</v>
      </c>
    </row>
    <row r="2358" spans="1:21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8327</v>
      </c>
      <c r="R2358" t="s">
        <v>8331</v>
      </c>
      <c r="S2358" s="16">
        <f t="shared" si="182"/>
        <v>41409.00037037037</v>
      </c>
      <c r="T2358" s="16">
        <f t="shared" si="183"/>
        <v>41430.00037037037</v>
      </c>
      <c r="U2358" s="11">
        <f t="shared" si="184"/>
        <v>2013</v>
      </c>
    </row>
    <row r="2359" spans="1:21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8308</v>
      </c>
      <c r="R2359" t="s">
        <v>8340</v>
      </c>
      <c r="S2359" s="16">
        <f t="shared" si="182"/>
        <v>42319.035833333335</v>
      </c>
      <c r="T2359" s="16">
        <f t="shared" si="183"/>
        <v>42379.035833333335</v>
      </c>
      <c r="U2359" s="11">
        <f t="shared" si="184"/>
        <v>2015</v>
      </c>
    </row>
    <row r="2360" spans="1:21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8327</v>
      </c>
      <c r="R2360" t="s">
        <v>8331</v>
      </c>
      <c r="S2360" s="16">
        <f t="shared" si="182"/>
        <v>41655.709305555552</v>
      </c>
      <c r="T2360" s="16">
        <f t="shared" si="183"/>
        <v>41676.709305555552</v>
      </c>
      <c r="U2360" s="11">
        <f t="shared" si="184"/>
        <v>2014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 s="1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 s="11">
        <f t="shared" si="184"/>
        <v>2015</v>
      </c>
    </row>
    <row r="2363" spans="1:21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8319</v>
      </c>
      <c r="R2363" t="s">
        <v>8357</v>
      </c>
      <c r="S2363" s="16">
        <f t="shared" si="182"/>
        <v>42058.809594907405</v>
      </c>
      <c r="T2363" s="16">
        <f t="shared" si="183"/>
        <v>42114.767928240741</v>
      </c>
      <c r="U2363" s="11">
        <f t="shared" si="184"/>
        <v>2015</v>
      </c>
    </row>
    <row r="2364" spans="1:21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0" t="s">
        <v>8323</v>
      </c>
      <c r="R2364" t="s">
        <v>8326</v>
      </c>
      <c r="S2364" s="16">
        <f t="shared" si="182"/>
        <v>42308.211215277777</v>
      </c>
      <c r="T2364" s="16">
        <f t="shared" si="183"/>
        <v>42338.252881944441</v>
      </c>
      <c r="U2364" s="11">
        <f t="shared" si="184"/>
        <v>2015</v>
      </c>
    </row>
    <row r="2365" spans="1:21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8321</v>
      </c>
      <c r="R2365" t="s">
        <v>8322</v>
      </c>
      <c r="S2365" s="16">
        <f t="shared" si="182"/>
        <v>42112.036712962959</v>
      </c>
      <c r="T2365" s="16">
        <f t="shared" si="183"/>
        <v>42132.036712962959</v>
      </c>
      <c r="U2365" s="11">
        <f t="shared" si="184"/>
        <v>2015</v>
      </c>
    </row>
    <row r="2366" spans="1:21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8327</v>
      </c>
      <c r="R2366" t="s">
        <v>8331</v>
      </c>
      <c r="S2366" s="16">
        <f t="shared" si="182"/>
        <v>42523.333310185189</v>
      </c>
      <c r="T2366" s="16">
        <f t="shared" si="183"/>
        <v>42538.204861111109</v>
      </c>
      <c r="U2366" s="11">
        <f t="shared" si="184"/>
        <v>2016</v>
      </c>
    </row>
    <row r="2367" spans="1:21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8327</v>
      </c>
      <c r="R2367" t="s">
        <v>8331</v>
      </c>
      <c r="S2367" s="16">
        <f t="shared" si="182"/>
        <v>42082.580092592587</v>
      </c>
      <c r="T2367" s="16">
        <f t="shared" si="183"/>
        <v>42112.580092592587</v>
      </c>
      <c r="U2367" s="11">
        <f t="shared" si="184"/>
        <v>2015</v>
      </c>
    </row>
    <row r="2368" spans="1:21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0" t="s">
        <v>8323</v>
      </c>
      <c r="R2368" t="s">
        <v>8326</v>
      </c>
      <c r="S2368" s="16">
        <f t="shared" si="182"/>
        <v>41875.922858796301</v>
      </c>
      <c r="T2368" s="16">
        <f t="shared" si="183"/>
        <v>41905.922858796301</v>
      </c>
      <c r="U2368" s="11">
        <f t="shared" si="184"/>
        <v>2014</v>
      </c>
    </row>
    <row r="2369" spans="1:21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8323</v>
      </c>
      <c r="R2369" t="s">
        <v>8335</v>
      </c>
      <c r="S2369" s="16">
        <f t="shared" si="182"/>
        <v>42403.998217592598</v>
      </c>
      <c r="T2369" s="16">
        <f t="shared" si="183"/>
        <v>42433.998217592598</v>
      </c>
      <c r="U2369" s="11">
        <f t="shared" si="184"/>
        <v>2016</v>
      </c>
    </row>
    <row r="2370" spans="1:21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0" t="s">
        <v>8323</v>
      </c>
      <c r="R2370" t="s">
        <v>8324</v>
      </c>
      <c r="S2370" s="16">
        <f t="shared" si="182"/>
        <v>42511.362048611118</v>
      </c>
      <c r="T2370" s="16">
        <f t="shared" si="183"/>
        <v>42541.362048611118</v>
      </c>
      <c r="U2370" s="11">
        <f t="shared" si="184"/>
        <v>2016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0" t="s">
        <v>8323</v>
      </c>
      <c r="R2371" t="s">
        <v>8326</v>
      </c>
      <c r="S2371" s="16">
        <f t="shared" ref="S2371:S2434" si="187">(((J2371/60)/60)/24)+DATE(1970,1,1)</f>
        <v>41829.977326388893</v>
      </c>
      <c r="T2371" s="16">
        <f t="shared" ref="T2371:T2434" si="188">(((I2371/60)/60)/24)+DATE(1970,1,1)</f>
        <v>41836.977326388893</v>
      </c>
      <c r="U2371" s="11">
        <f t="shared" ref="U2371:U2434" si="189">YEAR(S2371)</f>
        <v>2014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0" t="s">
        <v>8323</v>
      </c>
      <c r="R2372" t="s">
        <v>8326</v>
      </c>
      <c r="S2372" s="16">
        <f t="shared" si="187"/>
        <v>42297.748738425929</v>
      </c>
      <c r="T2372" s="16">
        <f t="shared" si="188"/>
        <v>42327.790405092594</v>
      </c>
      <c r="U2372" s="11">
        <f t="shared" si="189"/>
        <v>2015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0" t="s">
        <v>8323</v>
      </c>
      <c r="R2373" t="s">
        <v>8326</v>
      </c>
      <c r="S2373" s="16">
        <f t="shared" si="187"/>
        <v>42057.536944444444</v>
      </c>
      <c r="T2373" s="16">
        <f t="shared" si="188"/>
        <v>42117.49527777778</v>
      </c>
      <c r="U2373" s="11">
        <f t="shared" si="189"/>
        <v>2015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0" t="s">
        <v>8323</v>
      </c>
      <c r="R2374" t="s">
        <v>8326</v>
      </c>
      <c r="S2374" s="16">
        <f t="shared" si="187"/>
        <v>42059.453923611116</v>
      </c>
      <c r="T2374" s="16">
        <f t="shared" si="188"/>
        <v>42119.412256944444</v>
      </c>
      <c r="U2374" s="11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 s="11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 s="11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 s="11">
        <f t="shared" si="189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 s="11">
        <f t="shared" si="189"/>
        <v>2016</v>
      </c>
    </row>
    <row r="2379" spans="1:21" ht="48" hidden="1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8323</v>
      </c>
      <c r="R2379" t="s">
        <v>8335</v>
      </c>
      <c r="S2379" s="16">
        <f t="shared" si="187"/>
        <v>41815.815046296295</v>
      </c>
      <c r="T2379" s="16">
        <f t="shared" si="188"/>
        <v>41850.958333333336</v>
      </c>
      <c r="U2379" s="11">
        <f t="shared" si="189"/>
        <v>2014</v>
      </c>
    </row>
    <row r="2380" spans="1:21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8327</v>
      </c>
      <c r="R2380" t="s">
        <v>8331</v>
      </c>
      <c r="S2380" s="16">
        <f t="shared" si="187"/>
        <v>41382.096180555556</v>
      </c>
      <c r="T2380" s="16">
        <f t="shared" si="188"/>
        <v>41401.207638888889</v>
      </c>
      <c r="U2380" s="11">
        <f t="shared" si="189"/>
        <v>2013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 s="1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 s="11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 s="11">
        <f t="shared" si="189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 s="11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 s="11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 s="11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 s="11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 s="11">
        <f t="shared" si="189"/>
        <v>2015</v>
      </c>
    </row>
    <row r="2389" spans="1:21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8323</v>
      </c>
      <c r="R2389" t="s">
        <v>8335</v>
      </c>
      <c r="S2389" s="16">
        <f t="shared" si="187"/>
        <v>41975.700636574074</v>
      </c>
      <c r="T2389" s="16">
        <f t="shared" si="188"/>
        <v>42005.700636574074</v>
      </c>
      <c r="U2389" s="11">
        <f t="shared" si="189"/>
        <v>2014</v>
      </c>
    </row>
    <row r="2390" spans="1:21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8308</v>
      </c>
      <c r="R2390" t="s">
        <v>8315</v>
      </c>
      <c r="S2390" s="16">
        <f t="shared" si="187"/>
        <v>41953.966053240743</v>
      </c>
      <c r="T2390" s="16">
        <f t="shared" si="188"/>
        <v>41973.966053240743</v>
      </c>
      <c r="U2390" s="11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 s="11">
        <f t="shared" si="189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 s="11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 s="11">
        <f t="shared" si="189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 s="11">
        <f t="shared" si="189"/>
        <v>2017</v>
      </c>
    </row>
    <row r="2395" spans="1:21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8319</v>
      </c>
      <c r="R2395" t="s">
        <v>8345</v>
      </c>
      <c r="S2395" s="16">
        <f t="shared" si="187"/>
        <v>42109.709629629629</v>
      </c>
      <c r="T2395" s="16">
        <f t="shared" si="188"/>
        <v>42139.709629629629</v>
      </c>
      <c r="U2395" s="11">
        <f t="shared" si="189"/>
        <v>2015</v>
      </c>
    </row>
    <row r="2396" spans="1:21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8327</v>
      </c>
      <c r="R2396" t="s">
        <v>8331</v>
      </c>
      <c r="S2396" s="16">
        <f t="shared" si="187"/>
        <v>41282.017962962964</v>
      </c>
      <c r="T2396" s="16">
        <f t="shared" si="188"/>
        <v>41334.581944444442</v>
      </c>
      <c r="U2396" s="11">
        <f t="shared" si="189"/>
        <v>2013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 s="11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 s="11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 s="11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 s="11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 s="1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 s="11">
        <f t="shared" si="189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 s="11">
        <f t="shared" si="189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 s="11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 s="11">
        <f t="shared" si="189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 s="11">
        <f t="shared" si="189"/>
        <v>2017</v>
      </c>
    </row>
    <row r="2407" spans="1:21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8313</v>
      </c>
      <c r="R2407" t="s">
        <v>8314</v>
      </c>
      <c r="S2407" s="16">
        <f t="shared" si="187"/>
        <v>41905.979629629634</v>
      </c>
      <c r="T2407" s="16">
        <f t="shared" si="188"/>
        <v>41935.979629629634</v>
      </c>
      <c r="U2407" s="11">
        <f t="shared" si="189"/>
        <v>2014</v>
      </c>
    </row>
    <row r="2408" spans="1:21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8311</v>
      </c>
      <c r="R2408" t="s">
        <v>8352</v>
      </c>
      <c r="S2408" s="16">
        <f t="shared" si="187"/>
        <v>41520.561041666668</v>
      </c>
      <c r="T2408" s="16">
        <f t="shared" si="188"/>
        <v>41549.561041666668</v>
      </c>
      <c r="U2408" s="11">
        <f t="shared" si="189"/>
        <v>2013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 s="11">
        <f t="shared" si="189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 s="11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 s="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 s="11">
        <f t="shared" si="189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 s="11">
        <f t="shared" si="189"/>
        <v>2013</v>
      </c>
    </row>
    <row r="2414" spans="1:21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8308</v>
      </c>
      <c r="R2414" t="s">
        <v>8315</v>
      </c>
      <c r="S2414" s="16">
        <f t="shared" si="187"/>
        <v>41953.158854166672</v>
      </c>
      <c r="T2414" s="16">
        <f t="shared" si="188"/>
        <v>41983.158854166672</v>
      </c>
      <c r="U2414" s="11">
        <f t="shared" si="189"/>
        <v>2014</v>
      </c>
    </row>
    <row r="2415" spans="1:21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8313</v>
      </c>
      <c r="R2415" t="s">
        <v>8314</v>
      </c>
      <c r="S2415" s="16">
        <f t="shared" si="187"/>
        <v>42410.982002314813</v>
      </c>
      <c r="T2415" s="16">
        <f t="shared" si="188"/>
        <v>42440.982002314813</v>
      </c>
      <c r="U2415" s="11">
        <f t="shared" si="189"/>
        <v>2016</v>
      </c>
    </row>
    <row r="2416" spans="1:21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8323</v>
      </c>
      <c r="R2416" t="s">
        <v>8335</v>
      </c>
      <c r="S2416" s="16">
        <f t="shared" si="187"/>
        <v>41982.737071759257</v>
      </c>
      <c r="T2416" s="16">
        <f t="shared" si="188"/>
        <v>42015.207638888889</v>
      </c>
      <c r="U2416" s="11">
        <f t="shared" si="189"/>
        <v>2014</v>
      </c>
    </row>
    <row r="2417" spans="1:21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8308</v>
      </c>
      <c r="R2417" t="s">
        <v>8310</v>
      </c>
      <c r="S2417" s="16">
        <f t="shared" si="187"/>
        <v>42082.802812499998</v>
      </c>
      <c r="T2417" s="16">
        <f t="shared" si="188"/>
        <v>42104.207638888889</v>
      </c>
      <c r="U2417" s="11">
        <f t="shared" si="189"/>
        <v>2015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 s="11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 s="11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 s="11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 s="11">
        <f t="shared" si="189"/>
        <v>2014</v>
      </c>
    </row>
    <row r="2422" spans="1:21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0" t="s">
        <v>8323</v>
      </c>
      <c r="R2422" t="s">
        <v>8326</v>
      </c>
      <c r="S2422" s="16">
        <f t="shared" si="187"/>
        <v>42523.248715277776</v>
      </c>
      <c r="T2422" s="16">
        <f t="shared" si="188"/>
        <v>42537.248715277776</v>
      </c>
      <c r="U2422" s="11">
        <f t="shared" si="189"/>
        <v>2016</v>
      </c>
    </row>
    <row r="2423" spans="1:21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8327</v>
      </c>
      <c r="R2423" t="s">
        <v>8331</v>
      </c>
      <c r="S2423" s="16">
        <f t="shared" si="187"/>
        <v>42184.646863425922</v>
      </c>
      <c r="T2423" s="16">
        <f t="shared" si="188"/>
        <v>42214.646863425922</v>
      </c>
      <c r="U2423" s="11">
        <f t="shared" si="189"/>
        <v>2015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 s="11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 s="11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 s="11">
        <f t="shared" si="189"/>
        <v>2016</v>
      </c>
    </row>
    <row r="2427" spans="1:21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8308</v>
      </c>
      <c r="R2427" t="s">
        <v>8310</v>
      </c>
      <c r="S2427" s="16">
        <f t="shared" si="187"/>
        <v>42060.913877314815</v>
      </c>
      <c r="T2427" s="16">
        <f t="shared" si="188"/>
        <v>42120.872210648144</v>
      </c>
      <c r="U2427" s="11">
        <f t="shared" si="189"/>
        <v>2015</v>
      </c>
    </row>
    <row r="2428" spans="1:21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8321</v>
      </c>
      <c r="R2428" t="s">
        <v>8339</v>
      </c>
      <c r="S2428" s="16">
        <f t="shared" si="187"/>
        <v>41869.698136574072</v>
      </c>
      <c r="T2428" s="16">
        <f t="shared" si="188"/>
        <v>41899.698136574072</v>
      </c>
      <c r="U2428" s="11">
        <f t="shared" si="189"/>
        <v>2014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 s="11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 s="11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 s="1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 s="11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 s="11">
        <f t="shared" si="189"/>
        <v>2015</v>
      </c>
    </row>
    <row r="2434" spans="1:21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0" t="s">
        <v>8327</v>
      </c>
      <c r="R2434" t="s">
        <v>8330</v>
      </c>
      <c r="S2434" s="16">
        <f t="shared" si="187"/>
        <v>42175.948981481488</v>
      </c>
      <c r="T2434" s="16">
        <f t="shared" si="188"/>
        <v>42205.948981481488</v>
      </c>
      <c r="U2434" s="11">
        <f t="shared" si="189"/>
        <v>2015</v>
      </c>
    </row>
    <row r="2435" spans="1:21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0" t="s">
        <v>8308</v>
      </c>
      <c r="R2435" t="s">
        <v>8342</v>
      </c>
      <c r="S2435" s="16">
        <f t="shared" ref="S2435:S2498" si="192">(((J2435/60)/60)/24)+DATE(1970,1,1)</f>
        <v>41948.00209490741</v>
      </c>
      <c r="T2435" s="16">
        <f t="shared" ref="T2435:T2498" si="193">(((I2435/60)/60)/24)+DATE(1970,1,1)</f>
        <v>41978.00209490741</v>
      </c>
      <c r="U2435" s="11">
        <f t="shared" ref="U2435:U2498" si="194">YEAR(S2435)</f>
        <v>2014</v>
      </c>
    </row>
    <row r="2436" spans="1:21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8316</v>
      </c>
      <c r="R2436" t="s">
        <v>8334</v>
      </c>
      <c r="S2436" s="16">
        <f t="shared" si="192"/>
        <v>41572.229849537034</v>
      </c>
      <c r="T2436" s="16">
        <f t="shared" si="193"/>
        <v>41604.271516203706</v>
      </c>
      <c r="U2436" s="11">
        <f t="shared" si="194"/>
        <v>2013</v>
      </c>
    </row>
    <row r="2437" spans="1:21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0" t="s">
        <v>8323</v>
      </c>
      <c r="R2437" t="s">
        <v>8326</v>
      </c>
      <c r="S2437" s="16">
        <f t="shared" si="192"/>
        <v>42307.908379629633</v>
      </c>
      <c r="T2437" s="16">
        <f t="shared" si="193"/>
        <v>42347.950046296297</v>
      </c>
      <c r="U2437" s="11">
        <f t="shared" si="194"/>
        <v>2015</v>
      </c>
    </row>
    <row r="2438" spans="1:21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8327</v>
      </c>
      <c r="R2438" t="s">
        <v>8328</v>
      </c>
      <c r="S2438" s="16">
        <f t="shared" si="192"/>
        <v>41034.72216435185</v>
      </c>
      <c r="T2438" s="16">
        <f t="shared" si="193"/>
        <v>41064.72216435185</v>
      </c>
      <c r="U2438" s="11">
        <f t="shared" si="194"/>
        <v>2012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 s="11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 s="11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 s="1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 s="11">
        <f t="shared" si="194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 s="11">
        <f t="shared" si="194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 s="11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 s="11">
        <f t="shared" si="194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 s="11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 s="11">
        <f t="shared" si="194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 s="11">
        <f t="shared" si="194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 s="11">
        <f t="shared" si="194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 s="11">
        <f t="shared" si="194"/>
        <v>2012</v>
      </c>
    </row>
    <row r="2451" spans="1:21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0" t="s">
        <v>8323</v>
      </c>
      <c r="R2451" t="s">
        <v>8326</v>
      </c>
      <c r="S2451" s="16">
        <f t="shared" si="192"/>
        <v>42193.482291666667</v>
      </c>
      <c r="T2451" s="16">
        <f t="shared" si="193"/>
        <v>42233.666666666672</v>
      </c>
      <c r="U2451" s="11">
        <f t="shared" si="194"/>
        <v>2015</v>
      </c>
    </row>
    <row r="2452" spans="1:21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8311</v>
      </c>
      <c r="R2452" t="s">
        <v>8333</v>
      </c>
      <c r="S2452" s="16">
        <f t="shared" si="192"/>
        <v>40990.709317129629</v>
      </c>
      <c r="T2452" s="16">
        <f t="shared" si="193"/>
        <v>41015.875</v>
      </c>
      <c r="U2452" s="11">
        <f t="shared" si="194"/>
        <v>2012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 s="11">
        <f t="shared" si="194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 s="11">
        <f t="shared" si="194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 s="11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 s="11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 s="11">
        <f t="shared" si="194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 s="11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 s="11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 s="11">
        <f t="shared" si="194"/>
        <v>2016</v>
      </c>
    </row>
    <row r="2461" spans="1:21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8311</v>
      </c>
      <c r="R2461" t="s">
        <v>8356</v>
      </c>
      <c r="S2461" s="16">
        <f t="shared" si="192"/>
        <v>41850.781377314815</v>
      </c>
      <c r="T2461" s="16">
        <f t="shared" si="193"/>
        <v>41880.781377314815</v>
      </c>
      <c r="U2461" s="11">
        <f t="shared" si="194"/>
        <v>2014</v>
      </c>
    </row>
    <row r="2462" spans="1:21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8319</v>
      </c>
      <c r="R2462" t="s">
        <v>8320</v>
      </c>
      <c r="S2462" s="16">
        <f t="shared" si="192"/>
        <v>42338.84375</v>
      </c>
      <c r="T2462" s="16">
        <f t="shared" si="193"/>
        <v>42367.958333333328</v>
      </c>
      <c r="U2462" s="11">
        <f t="shared" si="194"/>
        <v>2015</v>
      </c>
    </row>
    <row r="2463" spans="1:21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8319</v>
      </c>
      <c r="R2463" t="s">
        <v>8345</v>
      </c>
      <c r="S2463" s="16">
        <f t="shared" si="192"/>
        <v>41820.914641203701</v>
      </c>
      <c r="T2463" s="16">
        <f t="shared" si="193"/>
        <v>41860.914641203701</v>
      </c>
      <c r="U2463" s="11">
        <f t="shared" si="194"/>
        <v>2014</v>
      </c>
    </row>
    <row r="2464" spans="1:21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0" t="s">
        <v>8323</v>
      </c>
      <c r="R2464" t="s">
        <v>8326</v>
      </c>
      <c r="S2464" s="16">
        <f t="shared" si="192"/>
        <v>42693.031828703708</v>
      </c>
      <c r="T2464" s="16">
        <f t="shared" si="193"/>
        <v>42723.031828703708</v>
      </c>
      <c r="U2464" s="11">
        <f t="shared" si="194"/>
        <v>2016</v>
      </c>
    </row>
    <row r="2465" spans="1:21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8321</v>
      </c>
      <c r="R2465" t="s">
        <v>8325</v>
      </c>
      <c r="S2465" s="16">
        <f t="shared" si="192"/>
        <v>42182.234456018516</v>
      </c>
      <c r="T2465" s="16">
        <f t="shared" si="193"/>
        <v>42206.290972222225</v>
      </c>
      <c r="U2465" s="11">
        <f t="shared" si="194"/>
        <v>2015</v>
      </c>
    </row>
    <row r="2466" spans="1:21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8311</v>
      </c>
      <c r="R2466" t="s">
        <v>8348</v>
      </c>
      <c r="S2466" s="16">
        <f t="shared" si="192"/>
        <v>42192.675821759258</v>
      </c>
      <c r="T2466" s="16">
        <f t="shared" si="193"/>
        <v>42232.675821759258</v>
      </c>
      <c r="U2466" s="11">
        <f t="shared" si="194"/>
        <v>2015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 s="11">
        <f t="shared" si="194"/>
        <v>2016</v>
      </c>
    </row>
    <row r="2468" spans="1:21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8321</v>
      </c>
      <c r="R2468" t="s">
        <v>8332</v>
      </c>
      <c r="S2468" s="16">
        <f t="shared" si="192"/>
        <v>42318.025011574078</v>
      </c>
      <c r="T2468" s="16">
        <f t="shared" si="193"/>
        <v>42378.025011574078</v>
      </c>
      <c r="U2468" s="11">
        <f t="shared" si="194"/>
        <v>2015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 s="11">
        <f t="shared" si="194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 s="11">
        <f t="shared" si="194"/>
        <v>2016</v>
      </c>
    </row>
    <row r="2471" spans="1:21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8323</v>
      </c>
      <c r="R2471" t="s">
        <v>8324</v>
      </c>
      <c r="S2471" s="16">
        <f t="shared" si="192"/>
        <v>42114.825532407413</v>
      </c>
      <c r="T2471" s="16">
        <f t="shared" si="193"/>
        <v>42144.825532407413</v>
      </c>
      <c r="U2471" s="11">
        <f t="shared" si="194"/>
        <v>2015</v>
      </c>
    </row>
    <row r="2472" spans="1:21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0" t="s">
        <v>8323</v>
      </c>
      <c r="R2472" t="s">
        <v>8326</v>
      </c>
      <c r="S2472" s="16">
        <f t="shared" si="192"/>
        <v>42534.933321759265</v>
      </c>
      <c r="T2472" s="16">
        <f t="shared" si="193"/>
        <v>42554.832638888889</v>
      </c>
      <c r="U2472" s="11">
        <f t="shared" si="194"/>
        <v>2016</v>
      </c>
    </row>
    <row r="2473" spans="1:21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8323</v>
      </c>
      <c r="R2473" t="s">
        <v>8335</v>
      </c>
      <c r="S2473" s="16">
        <f t="shared" si="192"/>
        <v>41872.291238425925</v>
      </c>
      <c r="T2473" s="16">
        <f t="shared" si="193"/>
        <v>41897.255555555559</v>
      </c>
      <c r="U2473" s="11">
        <f t="shared" si="194"/>
        <v>2014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 s="11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 s="11">
        <f t="shared" si="194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 s="11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 s="11">
        <f t="shared" si="194"/>
        <v>2014</v>
      </c>
    </row>
    <row r="2478" spans="1:21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0" t="s">
        <v>8323</v>
      </c>
      <c r="R2478" t="s">
        <v>8326</v>
      </c>
      <c r="S2478" s="16">
        <f t="shared" si="192"/>
        <v>41780.712893518517</v>
      </c>
      <c r="T2478" s="16">
        <f t="shared" si="193"/>
        <v>41806.712893518517</v>
      </c>
      <c r="U2478" s="11">
        <f t="shared" si="194"/>
        <v>2014</v>
      </c>
    </row>
    <row r="2479" spans="1:21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0" t="s">
        <v>8323</v>
      </c>
      <c r="R2479" t="s">
        <v>8326</v>
      </c>
      <c r="S2479" s="16">
        <f t="shared" si="192"/>
        <v>42023.634976851856</v>
      </c>
      <c r="T2479" s="16">
        <f t="shared" si="193"/>
        <v>42063.634976851856</v>
      </c>
      <c r="U2479" s="11">
        <f t="shared" si="194"/>
        <v>2015</v>
      </c>
    </row>
    <row r="2480" spans="1:21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0" t="s">
        <v>8323</v>
      </c>
      <c r="R2480" t="s">
        <v>8326</v>
      </c>
      <c r="S2480" s="16">
        <f t="shared" si="192"/>
        <v>42093.786840277782</v>
      </c>
      <c r="T2480" s="16">
        <f t="shared" si="193"/>
        <v>42120.26944444445</v>
      </c>
      <c r="U2480" s="11">
        <f t="shared" si="194"/>
        <v>2015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 s="1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 s="11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 s="11">
        <f t="shared" si="194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 s="11">
        <f t="shared" si="194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 s="11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 s="11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 s="11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 s="11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 s="11">
        <f t="shared" si="194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 s="11">
        <f t="shared" si="194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 s="1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 s="11">
        <f t="shared" si="194"/>
        <v>2016</v>
      </c>
    </row>
    <row r="2493" spans="1:21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0" t="s">
        <v>8323</v>
      </c>
      <c r="R2493" t="s">
        <v>8326</v>
      </c>
      <c r="S2493" s="16">
        <f t="shared" si="192"/>
        <v>41746.189409722225</v>
      </c>
      <c r="T2493" s="16">
        <f t="shared" si="193"/>
        <v>41776.189409722225</v>
      </c>
      <c r="U2493" s="11">
        <f t="shared" si="194"/>
        <v>2014</v>
      </c>
    </row>
    <row r="2494" spans="1:21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8327</v>
      </c>
      <c r="R2494" t="s">
        <v>8328</v>
      </c>
      <c r="S2494" s="16">
        <f t="shared" si="192"/>
        <v>42713.941099537042</v>
      </c>
      <c r="T2494" s="16">
        <f t="shared" si="193"/>
        <v>42734.941099537042</v>
      </c>
      <c r="U2494" s="11">
        <f t="shared" si="194"/>
        <v>2016</v>
      </c>
    </row>
    <row r="2495" spans="1:21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8327</v>
      </c>
      <c r="R2495" t="s">
        <v>8328</v>
      </c>
      <c r="S2495" s="16">
        <f t="shared" si="192"/>
        <v>41024.985972222225</v>
      </c>
      <c r="T2495" s="16">
        <f t="shared" si="193"/>
        <v>41076.415972222225</v>
      </c>
      <c r="U2495" s="11">
        <f t="shared" si="194"/>
        <v>2012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 s="11">
        <f t="shared" si="194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 s="11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 s="11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 s="11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 s="11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 s="11">
        <f t="shared" si="199"/>
        <v>2013</v>
      </c>
    </row>
    <row r="2502" spans="1:21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0" t="s">
        <v>8323</v>
      </c>
      <c r="R2502" t="s">
        <v>8326</v>
      </c>
      <c r="S2502" s="16">
        <f t="shared" si="197"/>
        <v>41890.086805555555</v>
      </c>
      <c r="T2502" s="16">
        <f t="shared" si="198"/>
        <v>41934.207638888889</v>
      </c>
      <c r="U2502" s="11">
        <f t="shared" si="199"/>
        <v>2014</v>
      </c>
    </row>
    <row r="2503" spans="1:21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0" t="s">
        <v>8323</v>
      </c>
      <c r="R2503" t="s">
        <v>8326</v>
      </c>
      <c r="S2503" s="16">
        <f t="shared" si="197"/>
        <v>41780.525937500002</v>
      </c>
      <c r="T2503" s="16">
        <f t="shared" si="198"/>
        <v>41796.958333333336</v>
      </c>
      <c r="U2503" s="11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 s="11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 s="11">
        <f t="shared" si="199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 s="11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 s="11">
        <f t="shared" si="199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 s="11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 s="11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 s="11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 s="11">
        <f t="shared" si="199"/>
        <v>2014</v>
      </c>
    </row>
    <row r="2512" spans="1:21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0" t="s">
        <v>8323</v>
      </c>
      <c r="R2512" t="s">
        <v>8326</v>
      </c>
      <c r="S2512" s="16">
        <f t="shared" si="197"/>
        <v>42061.963263888887</v>
      </c>
      <c r="T2512" s="16">
        <f t="shared" si="198"/>
        <v>42091.921597222223</v>
      </c>
      <c r="U2512" s="11">
        <f t="shared" si="199"/>
        <v>2015</v>
      </c>
    </row>
    <row r="2513" spans="1:21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8323</v>
      </c>
      <c r="R2513" t="s">
        <v>8324</v>
      </c>
      <c r="S2513" s="16">
        <f t="shared" si="197"/>
        <v>42141.741307870368</v>
      </c>
      <c r="T2513" s="16">
        <f t="shared" si="198"/>
        <v>42171.741307870368</v>
      </c>
      <c r="U2513" s="11">
        <f t="shared" si="199"/>
        <v>2015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0" t="s">
        <v>8323</v>
      </c>
      <c r="R2514" t="s">
        <v>8326</v>
      </c>
      <c r="S2514" s="16">
        <f t="shared" si="197"/>
        <v>42101.423541666663</v>
      </c>
      <c r="T2514" s="16">
        <f t="shared" si="198"/>
        <v>42131.423541666663</v>
      </c>
      <c r="U2514" s="11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 s="11">
        <f t="shared" si="199"/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 s="11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 s="11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 s="11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 s="11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 s="11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 s="11">
        <f t="shared" si="199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 s="11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 s="11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 s="11">
        <f t="shared" si="199"/>
        <v>2016</v>
      </c>
    </row>
    <row r="2525" spans="1:21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8308</v>
      </c>
      <c r="R2525" t="s">
        <v>8310</v>
      </c>
      <c r="S2525" s="16">
        <f t="shared" si="197"/>
        <v>42090.831273148149</v>
      </c>
      <c r="T2525" s="16">
        <f t="shared" si="198"/>
        <v>42135.831273148149</v>
      </c>
      <c r="U2525" s="11">
        <f t="shared" si="199"/>
        <v>2015</v>
      </c>
    </row>
    <row r="2526" spans="1:21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8321</v>
      </c>
      <c r="R2526" t="s">
        <v>8322</v>
      </c>
      <c r="S2526" s="16">
        <f t="shared" si="197"/>
        <v>42543.862777777773</v>
      </c>
      <c r="T2526" s="16">
        <f t="shared" si="198"/>
        <v>42573.862777777773</v>
      </c>
      <c r="U2526" s="11">
        <f t="shared" si="199"/>
        <v>2016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 s="11">
        <f t="shared" si="199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 s="11">
        <f t="shared" si="199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 s="11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 s="11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 s="1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 s="11">
        <f t="shared" si="199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 s="11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 s="11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 s="11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 s="11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 s="11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 s="11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 s="11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 s="11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 s="1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 s="11">
        <f t="shared" si="199"/>
        <v>2014</v>
      </c>
    </row>
    <row r="2543" spans="1:21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0" t="s">
        <v>8323</v>
      </c>
      <c r="R2543" t="s">
        <v>8326</v>
      </c>
      <c r="S2543" s="16">
        <f t="shared" si="197"/>
        <v>42265.683182870373</v>
      </c>
      <c r="T2543" s="16">
        <f t="shared" si="198"/>
        <v>42293.207638888889</v>
      </c>
      <c r="U2543" s="11">
        <f t="shared" si="199"/>
        <v>2015</v>
      </c>
    </row>
    <row r="2544" spans="1:21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8313</v>
      </c>
      <c r="R2544" t="s">
        <v>8314</v>
      </c>
      <c r="S2544" s="16">
        <f t="shared" si="197"/>
        <v>42025.357094907406</v>
      </c>
      <c r="T2544" s="16">
        <f t="shared" si="198"/>
        <v>42055.357094907406</v>
      </c>
      <c r="U2544" s="11">
        <f t="shared" si="199"/>
        <v>2015</v>
      </c>
    </row>
    <row r="2545" spans="1:21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8327</v>
      </c>
      <c r="R2545" t="s">
        <v>8330</v>
      </c>
      <c r="S2545" s="16">
        <f t="shared" si="197"/>
        <v>42129.82540509259</v>
      </c>
      <c r="T2545" s="16">
        <f t="shared" si="198"/>
        <v>42186.25</v>
      </c>
      <c r="U2545" s="11">
        <f t="shared" si="199"/>
        <v>2015</v>
      </c>
    </row>
    <row r="2546" spans="1:21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0" t="s">
        <v>8323</v>
      </c>
      <c r="R2546" t="s">
        <v>8326</v>
      </c>
      <c r="S2546" s="16">
        <f t="shared" si="197"/>
        <v>42672.955138888887</v>
      </c>
      <c r="T2546" s="16">
        <f t="shared" si="198"/>
        <v>42704.708333333328</v>
      </c>
      <c r="U2546" s="11">
        <f t="shared" si="199"/>
        <v>2016</v>
      </c>
    </row>
    <row r="2547" spans="1:21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8311</v>
      </c>
      <c r="R2547" t="s">
        <v>8349</v>
      </c>
      <c r="S2547" s="16">
        <f t="shared" si="197"/>
        <v>42140.879259259258</v>
      </c>
      <c r="T2547" s="16">
        <f t="shared" si="198"/>
        <v>42185.879259259258</v>
      </c>
      <c r="U2547" s="11">
        <f t="shared" si="199"/>
        <v>2015</v>
      </c>
    </row>
    <row r="2548" spans="1:21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0" t="s">
        <v>8323</v>
      </c>
      <c r="R2548" t="s">
        <v>8326</v>
      </c>
      <c r="S2548" s="16">
        <f t="shared" si="197"/>
        <v>41841.651597222226</v>
      </c>
      <c r="T2548" s="16">
        <f t="shared" si="198"/>
        <v>41881.229166666664</v>
      </c>
      <c r="U2548" s="11">
        <f t="shared" si="199"/>
        <v>2014</v>
      </c>
    </row>
    <row r="2549" spans="1:21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0" t="s">
        <v>8323</v>
      </c>
      <c r="R2549" t="s">
        <v>8326</v>
      </c>
      <c r="S2549" s="16">
        <f t="shared" si="197"/>
        <v>42053.106111111112</v>
      </c>
      <c r="T2549" s="16">
        <f t="shared" si="198"/>
        <v>42112.025694444441</v>
      </c>
      <c r="U2549" s="11">
        <f t="shared" si="199"/>
        <v>2015</v>
      </c>
    </row>
    <row r="2550" spans="1:21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0" t="s">
        <v>8323</v>
      </c>
      <c r="R2550" t="s">
        <v>8326</v>
      </c>
      <c r="S2550" s="16">
        <f t="shared" si="197"/>
        <v>42053.733078703706</v>
      </c>
      <c r="T2550" s="16">
        <f t="shared" si="198"/>
        <v>42063.207638888889</v>
      </c>
      <c r="U2550" s="11">
        <f t="shared" si="199"/>
        <v>2015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 s="1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 s="11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 s="11">
        <f t="shared" si="199"/>
        <v>2012</v>
      </c>
    </row>
    <row r="2554" spans="1:21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0" t="s">
        <v>8323</v>
      </c>
      <c r="R2554" t="s">
        <v>8326</v>
      </c>
      <c r="S2554" s="16">
        <f t="shared" si="197"/>
        <v>42640.278171296297</v>
      </c>
      <c r="T2554" s="16">
        <f t="shared" si="198"/>
        <v>42670.278171296297</v>
      </c>
      <c r="U2554" s="11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 s="11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 s="11">
        <f t="shared" si="199"/>
        <v>2016</v>
      </c>
    </row>
    <row r="2557" spans="1:21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8327</v>
      </c>
      <c r="R2557" t="s">
        <v>8329</v>
      </c>
      <c r="S2557" s="16">
        <f t="shared" si="197"/>
        <v>42692.109328703707</v>
      </c>
      <c r="T2557" s="16">
        <f t="shared" si="198"/>
        <v>42717.332638888889</v>
      </c>
      <c r="U2557" s="11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 s="11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 s="11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 s="11">
        <f t="shared" si="199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 s="1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 s="11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 s="11">
        <f t="shared" ref="U2563:U2626" si="204">YEAR(S2563)</f>
        <v>2014</v>
      </c>
    </row>
    <row r="2564" spans="1:21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8308</v>
      </c>
      <c r="R2564" t="s">
        <v>8310</v>
      </c>
      <c r="S2564" s="16">
        <f t="shared" si="202"/>
        <v>41913.521064814813</v>
      </c>
      <c r="T2564" s="16">
        <f t="shared" si="203"/>
        <v>41943.521064814813</v>
      </c>
      <c r="U2564" s="11">
        <f t="shared" si="204"/>
        <v>2014</v>
      </c>
    </row>
    <row r="2565" spans="1:21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8323</v>
      </c>
      <c r="R2565" t="s">
        <v>8324</v>
      </c>
      <c r="S2565" s="16">
        <f t="shared" si="202"/>
        <v>42465.16851851852</v>
      </c>
      <c r="T2565" s="16">
        <f t="shared" si="203"/>
        <v>42495.16851851852</v>
      </c>
      <c r="U2565" s="11">
        <f t="shared" si="204"/>
        <v>2016</v>
      </c>
    </row>
    <row r="2566" spans="1:21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8321</v>
      </c>
      <c r="R2566" t="s">
        <v>8343</v>
      </c>
      <c r="S2566" s="16">
        <f t="shared" si="202"/>
        <v>40730.896354166667</v>
      </c>
      <c r="T2566" s="16">
        <f t="shared" si="203"/>
        <v>40790.896354166667</v>
      </c>
      <c r="U2566" s="11">
        <f t="shared" si="204"/>
        <v>2011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 s="11">
        <f t="shared" si="204"/>
        <v>2017</v>
      </c>
    </row>
    <row r="2568" spans="1:21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0" t="s">
        <v>8323</v>
      </c>
      <c r="R2568" t="s">
        <v>8326</v>
      </c>
      <c r="S2568" s="16">
        <f t="shared" si="202"/>
        <v>42503.539976851855</v>
      </c>
      <c r="T2568" s="16">
        <f t="shared" si="203"/>
        <v>42548.791666666672</v>
      </c>
      <c r="U2568" s="11">
        <f t="shared" si="204"/>
        <v>2016</v>
      </c>
    </row>
    <row r="2569" spans="1:21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8327</v>
      </c>
      <c r="R2569" t="s">
        <v>8331</v>
      </c>
      <c r="S2569" s="16">
        <f t="shared" si="202"/>
        <v>42198.750254629631</v>
      </c>
      <c r="T2569" s="16">
        <f t="shared" si="203"/>
        <v>42238.750254629631</v>
      </c>
      <c r="U2569" s="11">
        <f t="shared" si="204"/>
        <v>2015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 s="11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 s="1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 s="11">
        <f t="shared" si="204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 s="11">
        <f t="shared" si="204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 s="11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 s="11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 s="11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 s="11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 s="11">
        <f t="shared" si="204"/>
        <v>2016</v>
      </c>
    </row>
    <row r="2579" spans="1:21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0" t="s">
        <v>8323</v>
      </c>
      <c r="R2579" t="s">
        <v>8326</v>
      </c>
      <c r="S2579" s="16">
        <f t="shared" si="202"/>
        <v>41983.752847222218</v>
      </c>
      <c r="T2579" s="16">
        <f t="shared" si="203"/>
        <v>42014.140972222223</v>
      </c>
      <c r="U2579" s="11">
        <f t="shared" si="204"/>
        <v>2014</v>
      </c>
    </row>
    <row r="2580" spans="1:21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0" t="s">
        <v>8323</v>
      </c>
      <c r="R2580" t="s">
        <v>8326</v>
      </c>
      <c r="S2580" s="16">
        <f t="shared" si="202"/>
        <v>41830.858344907407</v>
      </c>
      <c r="T2580" s="16">
        <f t="shared" si="203"/>
        <v>41852.291666666664</v>
      </c>
      <c r="U2580" s="11">
        <f t="shared" si="204"/>
        <v>2014</v>
      </c>
    </row>
    <row r="2581" spans="1:21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8327</v>
      </c>
      <c r="R2581" t="s">
        <v>8328</v>
      </c>
      <c r="S2581" s="16">
        <f t="shared" si="202"/>
        <v>40960.861562500002</v>
      </c>
      <c r="T2581" s="16">
        <f t="shared" si="203"/>
        <v>40976.207638888889</v>
      </c>
      <c r="U2581" s="11">
        <f t="shared" si="204"/>
        <v>2012</v>
      </c>
    </row>
    <row r="2582" spans="1:21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8327</v>
      </c>
      <c r="R2582" t="s">
        <v>8331</v>
      </c>
      <c r="S2582" s="16">
        <f t="shared" si="202"/>
        <v>41072.739953703705</v>
      </c>
      <c r="T2582" s="16">
        <f t="shared" si="203"/>
        <v>41102.739953703705</v>
      </c>
      <c r="U2582" s="11">
        <f t="shared" si="204"/>
        <v>2012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 s="11">
        <f t="shared" si="204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 s="11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 s="11">
        <f t="shared" si="204"/>
        <v>2016</v>
      </c>
    </row>
    <row r="2586" spans="1:21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8323</v>
      </c>
      <c r="R2586" t="s">
        <v>8324</v>
      </c>
      <c r="S2586" s="16">
        <f t="shared" si="202"/>
        <v>42246.883784722217</v>
      </c>
      <c r="T2586" s="16">
        <f t="shared" si="203"/>
        <v>42276.883784722217</v>
      </c>
      <c r="U2586" s="11">
        <f t="shared" si="204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 s="11">
        <f t="shared" si="204"/>
        <v>2012</v>
      </c>
    </row>
    <row r="2588" spans="1:21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0" t="s">
        <v>8323</v>
      </c>
      <c r="R2588" t="s">
        <v>8326</v>
      </c>
      <c r="S2588" s="16">
        <f t="shared" si="202"/>
        <v>42278.453668981485</v>
      </c>
      <c r="T2588" s="16">
        <f t="shared" si="203"/>
        <v>42296.458333333328</v>
      </c>
      <c r="U2588" s="11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 s="11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 s="11">
        <f t="shared" si="204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 s="1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 s="11">
        <f t="shared" si="204"/>
        <v>2014</v>
      </c>
    </row>
    <row r="2593" spans="1:21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8323</v>
      </c>
      <c r="R2593" t="s">
        <v>8324</v>
      </c>
      <c r="S2593" s="16">
        <f t="shared" si="202"/>
        <v>42255.791909722218</v>
      </c>
      <c r="T2593" s="16">
        <f t="shared" si="203"/>
        <v>42285.791909722218</v>
      </c>
      <c r="U2593" s="11">
        <f t="shared" si="204"/>
        <v>2015</v>
      </c>
    </row>
    <row r="2594" spans="1:21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0" t="s">
        <v>8323</v>
      </c>
      <c r="R2594" t="s">
        <v>8326</v>
      </c>
      <c r="S2594" s="16">
        <f t="shared" si="202"/>
        <v>42107.621018518519</v>
      </c>
      <c r="T2594" s="16">
        <f t="shared" si="203"/>
        <v>42167.621018518519</v>
      </c>
      <c r="U2594" s="11">
        <f t="shared" si="204"/>
        <v>2015</v>
      </c>
    </row>
    <row r="2595" spans="1:21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0" t="s">
        <v>8323</v>
      </c>
      <c r="R2595" t="s">
        <v>8326</v>
      </c>
      <c r="S2595" s="16">
        <f t="shared" si="202"/>
        <v>42559.776724537034</v>
      </c>
      <c r="T2595" s="16">
        <f t="shared" si="203"/>
        <v>42589.776724537034</v>
      </c>
      <c r="U2595" s="11">
        <f t="shared" si="204"/>
        <v>2016</v>
      </c>
    </row>
    <row r="2596" spans="1:21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8316</v>
      </c>
      <c r="R2596" t="s">
        <v>8334</v>
      </c>
      <c r="S2596" s="16">
        <f t="shared" si="202"/>
        <v>42340.701504629629</v>
      </c>
      <c r="T2596" s="16">
        <f t="shared" si="203"/>
        <v>42368.701504629629</v>
      </c>
      <c r="U2596" s="11">
        <f t="shared" si="204"/>
        <v>2015</v>
      </c>
    </row>
    <row r="2597" spans="1:21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8321</v>
      </c>
      <c r="R2597" t="s">
        <v>8322</v>
      </c>
      <c r="S2597" s="16">
        <f t="shared" si="202"/>
        <v>42211.951284722221</v>
      </c>
      <c r="T2597" s="16">
        <f t="shared" si="203"/>
        <v>42226.951284722221</v>
      </c>
      <c r="U2597" s="11">
        <f t="shared" si="204"/>
        <v>2015</v>
      </c>
    </row>
    <row r="2598" spans="1:21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8311</v>
      </c>
      <c r="R2598" t="s">
        <v>8348</v>
      </c>
      <c r="S2598" s="16">
        <f t="shared" si="202"/>
        <v>42457.871516203704</v>
      </c>
      <c r="T2598" s="16">
        <f t="shared" si="203"/>
        <v>42487.579861111109</v>
      </c>
      <c r="U2598" s="11">
        <f t="shared" si="204"/>
        <v>2016</v>
      </c>
    </row>
    <row r="2599" spans="1:21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8321</v>
      </c>
      <c r="R2599" t="s">
        <v>8332</v>
      </c>
      <c r="S2599" s="16">
        <f t="shared" si="202"/>
        <v>41995.752986111111</v>
      </c>
      <c r="T2599" s="16">
        <f t="shared" si="203"/>
        <v>42034.708333333328</v>
      </c>
      <c r="U2599" s="11">
        <f t="shared" si="204"/>
        <v>2014</v>
      </c>
    </row>
    <row r="2600" spans="1:21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8321</v>
      </c>
      <c r="R2600" t="s">
        <v>8343</v>
      </c>
      <c r="S2600" s="16">
        <f t="shared" si="202"/>
        <v>40612.695208333331</v>
      </c>
      <c r="T2600" s="16">
        <f t="shared" si="203"/>
        <v>40636.041666666664</v>
      </c>
      <c r="U2600" s="11">
        <f t="shared" si="204"/>
        <v>2011</v>
      </c>
    </row>
    <row r="2601" spans="1:21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8321</v>
      </c>
      <c r="R2601" t="s">
        <v>8322</v>
      </c>
      <c r="S2601" s="16">
        <f t="shared" si="202"/>
        <v>41657.985081018516</v>
      </c>
      <c r="T2601" s="16">
        <f t="shared" si="203"/>
        <v>41699.720833333333</v>
      </c>
      <c r="U2601" s="11">
        <f t="shared" si="204"/>
        <v>2014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 s="11">
        <f t="shared" si="204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 s="11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 s="11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 s="11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 s="11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 s="11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 s="11">
        <f t="shared" si="204"/>
        <v>2017</v>
      </c>
    </row>
    <row r="2609" spans="1:21" ht="48" hidden="1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8323</v>
      </c>
      <c r="R2609" t="s">
        <v>8335</v>
      </c>
      <c r="S2609" s="16">
        <f t="shared" si="202"/>
        <v>42010.968240740738</v>
      </c>
      <c r="T2609" s="16">
        <f t="shared" si="203"/>
        <v>42055.968240740738</v>
      </c>
      <c r="U2609" s="11">
        <f t="shared" si="204"/>
        <v>2015</v>
      </c>
    </row>
    <row r="2610" spans="1:21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8323</v>
      </c>
      <c r="R2610" t="s">
        <v>8324</v>
      </c>
      <c r="S2610" s="16">
        <f t="shared" si="202"/>
        <v>42630.922893518517</v>
      </c>
      <c r="T2610" s="16">
        <f t="shared" si="203"/>
        <v>42665.922893518517</v>
      </c>
      <c r="U2610" s="11">
        <f t="shared" si="204"/>
        <v>2016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 s="11">
        <f t="shared" si="204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 s="11">
        <f t="shared" si="204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 s="11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 s="11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 s="11">
        <f t="shared" si="204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 s="11">
        <f t="shared" si="204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 s="11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 s="11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 s="11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 s="11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 s="11">
        <f t="shared" si="204"/>
        <v>2015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 s="11">
        <f t="shared" si="204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 s="11">
        <f t="shared" si="204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 s="11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 s="11">
        <f t="shared" si="204"/>
        <v>2014</v>
      </c>
    </row>
    <row r="2626" spans="1:21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0" t="s">
        <v>8316</v>
      </c>
      <c r="R2626" t="s">
        <v>8334</v>
      </c>
      <c r="S2626" s="16">
        <f t="shared" si="202"/>
        <v>41255.833611111113</v>
      </c>
      <c r="T2626" s="16">
        <f t="shared" si="203"/>
        <v>41285.833611111113</v>
      </c>
      <c r="U2626" s="11">
        <f t="shared" si="204"/>
        <v>2012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 s="11">
        <f t="shared" ref="U2627:U2690" si="209">YEAR(S2627)</f>
        <v>2014</v>
      </c>
    </row>
    <row r="2628" spans="1:21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8321</v>
      </c>
      <c r="R2628" t="s">
        <v>8325</v>
      </c>
      <c r="S2628" s="16">
        <f t="shared" si="207"/>
        <v>41900.505312499998</v>
      </c>
      <c r="T2628" s="16">
        <f t="shared" si="208"/>
        <v>41930.505312499998</v>
      </c>
      <c r="U2628" s="11">
        <f t="shared" si="209"/>
        <v>2014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 s="11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 s="11">
        <f t="shared" si="209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 s="11">
        <f t="shared" si="209"/>
        <v>2011</v>
      </c>
    </row>
    <row r="2632" spans="1:21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8313</v>
      </c>
      <c r="R2632" t="s">
        <v>8314</v>
      </c>
      <c r="S2632" s="16">
        <f t="shared" si="207"/>
        <v>41880.068437499998</v>
      </c>
      <c r="T2632" s="16">
        <f t="shared" si="208"/>
        <v>41910.068437499998</v>
      </c>
      <c r="U2632" s="11">
        <f t="shared" si="209"/>
        <v>2014</v>
      </c>
    </row>
    <row r="2633" spans="1:21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8308</v>
      </c>
      <c r="R2633" t="s">
        <v>8310</v>
      </c>
      <c r="S2633" s="16">
        <f t="shared" si="207"/>
        <v>41971.866574074069</v>
      </c>
      <c r="T2633" s="16">
        <f t="shared" si="208"/>
        <v>42016.866574074069</v>
      </c>
      <c r="U2633" s="11">
        <f t="shared" si="209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 s="11">
        <f t="shared" si="209"/>
        <v>2015</v>
      </c>
    </row>
    <row r="2635" spans="1:21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0" t="s">
        <v>8323</v>
      </c>
      <c r="R2635" t="s">
        <v>8326</v>
      </c>
      <c r="S2635" s="16">
        <f t="shared" si="207"/>
        <v>42258.646504629629</v>
      </c>
      <c r="T2635" s="16">
        <f t="shared" si="208"/>
        <v>42288.645196759258</v>
      </c>
      <c r="U2635" s="11">
        <f t="shared" si="209"/>
        <v>2015</v>
      </c>
    </row>
    <row r="2636" spans="1:21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0" t="s">
        <v>8323</v>
      </c>
      <c r="R2636" t="s">
        <v>8326</v>
      </c>
      <c r="S2636" s="16">
        <f t="shared" si="207"/>
        <v>42233.671747685185</v>
      </c>
      <c r="T2636" s="16">
        <f t="shared" si="208"/>
        <v>42278.541666666672</v>
      </c>
      <c r="U2636" s="11">
        <f t="shared" si="209"/>
        <v>2015</v>
      </c>
    </row>
    <row r="2637" spans="1:21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8311</v>
      </c>
      <c r="R2637" t="s">
        <v>8356</v>
      </c>
      <c r="S2637" s="16">
        <f t="shared" si="207"/>
        <v>40855.765092592592</v>
      </c>
      <c r="T2637" s="16">
        <f t="shared" si="208"/>
        <v>40895.765092592592</v>
      </c>
      <c r="U2637" s="11">
        <f t="shared" si="209"/>
        <v>2011</v>
      </c>
    </row>
    <row r="2638" spans="1:21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8327</v>
      </c>
      <c r="R2638" t="s">
        <v>8331</v>
      </c>
      <c r="S2638" s="16">
        <f t="shared" si="207"/>
        <v>41246.874814814815</v>
      </c>
      <c r="T2638" s="16">
        <f t="shared" si="208"/>
        <v>41276.874814814815</v>
      </c>
      <c r="U2638" s="11">
        <f t="shared" si="209"/>
        <v>2012</v>
      </c>
    </row>
    <row r="2639" spans="1:21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0" t="s">
        <v>8323</v>
      </c>
      <c r="R2639" t="s">
        <v>8326</v>
      </c>
      <c r="S2639" s="16">
        <f t="shared" si="207"/>
        <v>42020.846666666665</v>
      </c>
      <c r="T2639" s="16">
        <f t="shared" si="208"/>
        <v>42037.207638888889</v>
      </c>
      <c r="U2639" s="11">
        <f t="shared" si="209"/>
        <v>2015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 s="11">
        <f t="shared" si="209"/>
        <v>2016</v>
      </c>
    </row>
    <row r="2641" spans="1:21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0" t="s">
        <v>8323</v>
      </c>
      <c r="R2641" t="s">
        <v>8326</v>
      </c>
      <c r="S2641" s="16">
        <f t="shared" si="207"/>
        <v>41779.310034722221</v>
      </c>
      <c r="T2641" s="16">
        <f t="shared" si="208"/>
        <v>41805.666666666664</v>
      </c>
      <c r="U2641" s="11">
        <f t="shared" si="209"/>
        <v>2014</v>
      </c>
    </row>
    <row r="2642" spans="1:21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8327</v>
      </c>
      <c r="R2642" t="s">
        <v>8331</v>
      </c>
      <c r="S2642" s="16">
        <f t="shared" si="207"/>
        <v>41120.882881944446</v>
      </c>
      <c r="T2642" s="16">
        <f t="shared" si="208"/>
        <v>41128.709027777775</v>
      </c>
      <c r="U2642" s="11">
        <f t="shared" si="209"/>
        <v>2012</v>
      </c>
    </row>
    <row r="2643" spans="1:21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8327</v>
      </c>
      <c r="R2643" t="s">
        <v>8336</v>
      </c>
      <c r="S2643" s="16">
        <f t="shared" si="207"/>
        <v>42609.311990740738</v>
      </c>
      <c r="T2643" s="16">
        <f t="shared" si="208"/>
        <v>42668.791666666672</v>
      </c>
      <c r="U2643" s="11">
        <f t="shared" si="209"/>
        <v>2016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 s="11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 s="11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 s="11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 s="11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 s="11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 s="11">
        <f t="shared" si="20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 s="11">
        <f t="shared" si="20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 s="1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 s="11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 s="11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 s="11">
        <f t="shared" si="209"/>
        <v>2016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 s="11">
        <f t="shared" si="209"/>
        <v>2016</v>
      </c>
    </row>
    <row r="2656" spans="1:21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8323</v>
      </c>
      <c r="R2656" t="s">
        <v>8335</v>
      </c>
      <c r="S2656" s="16">
        <f t="shared" si="207"/>
        <v>42458.127175925925</v>
      </c>
      <c r="T2656" s="16">
        <f t="shared" si="208"/>
        <v>42489.165972222225</v>
      </c>
      <c r="U2656" s="11">
        <f t="shared" si="209"/>
        <v>2016</v>
      </c>
    </row>
    <row r="2657" spans="1:21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0" t="s">
        <v>8323</v>
      </c>
      <c r="R2657" t="s">
        <v>8326</v>
      </c>
      <c r="S2657" s="16">
        <f t="shared" si="207"/>
        <v>41889.768229166664</v>
      </c>
      <c r="T2657" s="16">
        <f t="shared" si="208"/>
        <v>41919.768229166664</v>
      </c>
      <c r="U2657" s="11">
        <f t="shared" si="209"/>
        <v>2014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 s="11">
        <f t="shared" si="209"/>
        <v>2016</v>
      </c>
    </row>
    <row r="2659" spans="1:21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8327</v>
      </c>
      <c r="R2659" t="s">
        <v>8350</v>
      </c>
      <c r="S2659" s="16">
        <f t="shared" si="207"/>
        <v>41081.69027777778</v>
      </c>
      <c r="T2659" s="16">
        <f t="shared" si="208"/>
        <v>41113.166666666664</v>
      </c>
      <c r="U2659" s="11">
        <f t="shared" si="209"/>
        <v>2012</v>
      </c>
    </row>
    <row r="2660" spans="1:21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0" t="s">
        <v>8323</v>
      </c>
      <c r="R2660" t="s">
        <v>8326</v>
      </c>
      <c r="S2660" s="16">
        <f t="shared" si="207"/>
        <v>42679.958472222221</v>
      </c>
      <c r="T2660" s="16">
        <f t="shared" si="208"/>
        <v>42710.207638888889</v>
      </c>
      <c r="U2660" s="11">
        <f t="shared" si="209"/>
        <v>2016</v>
      </c>
    </row>
    <row r="2661" spans="1:21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8327</v>
      </c>
      <c r="R2661" t="s">
        <v>8331</v>
      </c>
      <c r="S2661" s="16">
        <f t="shared" si="207"/>
        <v>42504.801388888889</v>
      </c>
      <c r="T2661" s="16">
        <f t="shared" si="208"/>
        <v>42564.801388888889</v>
      </c>
      <c r="U2661" s="11">
        <f t="shared" si="209"/>
        <v>2016</v>
      </c>
    </row>
    <row r="2662" spans="1:21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8327</v>
      </c>
      <c r="R2662" t="s">
        <v>8331</v>
      </c>
      <c r="S2662" s="16">
        <f t="shared" si="207"/>
        <v>42430.702210648145</v>
      </c>
      <c r="T2662" s="16">
        <f t="shared" si="208"/>
        <v>42460.660543981481</v>
      </c>
      <c r="U2662" s="11">
        <f t="shared" si="209"/>
        <v>2016</v>
      </c>
    </row>
    <row r="2663" spans="1:21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0" t="s">
        <v>8323</v>
      </c>
      <c r="R2663" t="s">
        <v>8326</v>
      </c>
      <c r="S2663" s="16">
        <f t="shared" si="207"/>
        <v>41828.646319444444</v>
      </c>
      <c r="T2663" s="16">
        <f t="shared" si="208"/>
        <v>41861.665972222225</v>
      </c>
      <c r="U2663" s="11">
        <f t="shared" si="209"/>
        <v>2014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 s="11">
        <f t="shared" si="209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 s="11">
        <f t="shared" si="20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 s="11">
        <f t="shared" si="20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 s="11">
        <f t="shared" si="20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 s="11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 s="11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 s="11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 s="1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 s="11">
        <f t="shared" si="209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 s="11">
        <f t="shared" si="209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 s="11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 s="11">
        <f t="shared" si="209"/>
        <v>2016</v>
      </c>
    </row>
    <row r="2676" spans="1:21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8323</v>
      </c>
      <c r="R2676" t="s">
        <v>8335</v>
      </c>
      <c r="S2676" s="16">
        <f t="shared" si="207"/>
        <v>42333.695821759262</v>
      </c>
      <c r="T2676" s="16">
        <f t="shared" si="208"/>
        <v>42361.679166666669</v>
      </c>
      <c r="U2676" s="11">
        <f t="shared" si="209"/>
        <v>2015</v>
      </c>
    </row>
    <row r="2677" spans="1:21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0" t="s">
        <v>8323</v>
      </c>
      <c r="R2677" t="s">
        <v>8326</v>
      </c>
      <c r="S2677" s="16">
        <f t="shared" si="207"/>
        <v>41869.714166666665</v>
      </c>
      <c r="T2677" s="16">
        <f t="shared" si="208"/>
        <v>41876.875</v>
      </c>
      <c r="U2677" s="11">
        <f t="shared" si="209"/>
        <v>2014</v>
      </c>
    </row>
    <row r="2678" spans="1:21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8321</v>
      </c>
      <c r="R2678" t="s">
        <v>8343</v>
      </c>
      <c r="S2678" s="16">
        <f t="shared" si="207"/>
        <v>40648.757939814815</v>
      </c>
      <c r="T2678" s="16">
        <f t="shared" si="208"/>
        <v>40678.757939814815</v>
      </c>
      <c r="U2678" s="11">
        <f t="shared" si="209"/>
        <v>2011</v>
      </c>
    </row>
    <row r="2679" spans="1:21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8321</v>
      </c>
      <c r="R2679" t="s">
        <v>8337</v>
      </c>
      <c r="S2679" s="16">
        <f t="shared" si="207"/>
        <v>42187.920972222222</v>
      </c>
      <c r="T2679" s="16">
        <f t="shared" si="208"/>
        <v>42197.920972222222</v>
      </c>
      <c r="U2679" s="11">
        <f t="shared" si="209"/>
        <v>2015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 s="11">
        <f t="shared" si="209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 s="1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 s="11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 s="11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 s="11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 s="11">
        <f t="shared" si="209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 s="11">
        <f t="shared" si="209"/>
        <v>2015</v>
      </c>
    </row>
    <row r="2687" spans="1:21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8327</v>
      </c>
      <c r="R2687" t="s">
        <v>8331</v>
      </c>
      <c r="S2687" s="16">
        <f t="shared" si="207"/>
        <v>40576.539664351854</v>
      </c>
      <c r="T2687" s="16">
        <f t="shared" si="208"/>
        <v>40606.539664351854</v>
      </c>
      <c r="U2687" s="11">
        <f t="shared" si="209"/>
        <v>2011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 s="11">
        <f t="shared" si="209"/>
        <v>2014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 s="11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 s="11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 s="11">
        <f t="shared" ref="U2691:U2754" si="214">YEAR(S2691)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 s="11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 s="11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 s="11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 s="11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 s="11">
        <f t="shared" si="214"/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 s="11">
        <f t="shared" si="214"/>
        <v>2015</v>
      </c>
    </row>
    <row r="2698" spans="1:21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8308</v>
      </c>
      <c r="R2698" t="s">
        <v>8310</v>
      </c>
      <c r="S2698" s="16">
        <f t="shared" si="212"/>
        <v>42411.828287037039</v>
      </c>
      <c r="T2698" s="16">
        <f t="shared" si="213"/>
        <v>42441.828287037039</v>
      </c>
      <c r="U2698" s="11">
        <f t="shared" si="214"/>
        <v>2016</v>
      </c>
    </row>
    <row r="2699" spans="1:21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8321</v>
      </c>
      <c r="R2699" t="s">
        <v>8339</v>
      </c>
      <c r="S2699" s="16">
        <f t="shared" si="212"/>
        <v>42107.703877314809</v>
      </c>
      <c r="T2699" s="16">
        <f t="shared" si="213"/>
        <v>42137.703877314809</v>
      </c>
      <c r="U2699" s="11">
        <f t="shared" si="214"/>
        <v>2015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 s="11">
        <f t="shared" si="214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 s="1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 s="11">
        <f t="shared" si="214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 s="11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 s="11">
        <f t="shared" si="214"/>
        <v>2014</v>
      </c>
    </row>
    <row r="2705" spans="1:21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8308</v>
      </c>
      <c r="R2705" t="s">
        <v>8342</v>
      </c>
      <c r="S2705" s="16">
        <f t="shared" si="212"/>
        <v>41989.853692129633</v>
      </c>
      <c r="T2705" s="16">
        <f t="shared" si="213"/>
        <v>42019.811805555553</v>
      </c>
      <c r="U2705" s="11">
        <f t="shared" si="214"/>
        <v>2014</v>
      </c>
    </row>
    <row r="2706" spans="1:21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8327</v>
      </c>
      <c r="R2706" t="s">
        <v>8331</v>
      </c>
      <c r="S2706" s="16">
        <f t="shared" si="212"/>
        <v>42240.852534722217</v>
      </c>
      <c r="T2706" s="16">
        <f t="shared" si="213"/>
        <v>42270.852534722217</v>
      </c>
      <c r="U2706" s="11">
        <f t="shared" si="214"/>
        <v>2015</v>
      </c>
    </row>
    <row r="2707" spans="1:21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8319</v>
      </c>
      <c r="R2707" t="s">
        <v>8345</v>
      </c>
      <c r="S2707" s="16">
        <f t="shared" si="212"/>
        <v>42204.875868055555</v>
      </c>
      <c r="T2707" s="16">
        <f t="shared" si="213"/>
        <v>42234.875868055555</v>
      </c>
      <c r="U2707" s="11">
        <f t="shared" si="214"/>
        <v>2015</v>
      </c>
    </row>
    <row r="2708" spans="1:21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8319</v>
      </c>
      <c r="R2708" t="s">
        <v>8345</v>
      </c>
      <c r="S2708" s="16">
        <f t="shared" si="212"/>
        <v>42198.695138888885</v>
      </c>
      <c r="T2708" s="16">
        <f t="shared" si="213"/>
        <v>42238.165972222225</v>
      </c>
      <c r="U2708" s="11">
        <f t="shared" si="214"/>
        <v>2015</v>
      </c>
    </row>
    <row r="2709" spans="1:21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0" t="s">
        <v>8323</v>
      </c>
      <c r="R2709" t="s">
        <v>8326</v>
      </c>
      <c r="S2709" s="16">
        <f t="shared" si="212"/>
        <v>41904.650578703702</v>
      </c>
      <c r="T2709" s="16">
        <f t="shared" si="213"/>
        <v>41934.650578703702</v>
      </c>
      <c r="U2709" s="11">
        <f t="shared" si="214"/>
        <v>2014</v>
      </c>
    </row>
    <row r="2710" spans="1:21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8321</v>
      </c>
      <c r="R2710" t="s">
        <v>8343</v>
      </c>
      <c r="S2710" s="16">
        <f t="shared" si="212"/>
        <v>40935.005104166667</v>
      </c>
      <c r="T2710" s="16">
        <f t="shared" si="213"/>
        <v>40965.005104166667</v>
      </c>
      <c r="U2710" s="11">
        <f t="shared" si="214"/>
        <v>2012</v>
      </c>
    </row>
    <row r="2711" spans="1:21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8321</v>
      </c>
      <c r="R2711" t="s">
        <v>8343</v>
      </c>
      <c r="S2711" s="16">
        <f t="shared" si="212"/>
        <v>40844.691643518519</v>
      </c>
      <c r="T2711" s="16">
        <f t="shared" si="213"/>
        <v>40904.733310185184</v>
      </c>
      <c r="U2711" s="11">
        <f t="shared" si="214"/>
        <v>2011</v>
      </c>
    </row>
    <row r="2712" spans="1:21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0" t="s">
        <v>8323</v>
      </c>
      <c r="R2712" t="s">
        <v>8326</v>
      </c>
      <c r="S2712" s="16">
        <f t="shared" si="212"/>
        <v>42383.793124999997</v>
      </c>
      <c r="T2712" s="16">
        <f t="shared" si="213"/>
        <v>42413.793124999997</v>
      </c>
      <c r="U2712" s="11">
        <f t="shared" si="214"/>
        <v>2016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 s="11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 s="11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 s="11">
        <f t="shared" si="214"/>
        <v>2017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 s="11">
        <f t="shared" si="214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 s="11">
        <f t="shared" si="214"/>
        <v>2014</v>
      </c>
    </row>
    <row r="2718" spans="1:21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0" t="s">
        <v>8323</v>
      </c>
      <c r="R2718" t="s">
        <v>8326</v>
      </c>
      <c r="S2718" s="16">
        <f t="shared" si="212"/>
        <v>41795.598923611113</v>
      </c>
      <c r="T2718" s="16">
        <f t="shared" si="213"/>
        <v>41825.598923611113</v>
      </c>
      <c r="U2718" s="11">
        <f t="shared" si="214"/>
        <v>2014</v>
      </c>
    </row>
    <row r="2719" spans="1:21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0" t="s">
        <v>8323</v>
      </c>
      <c r="R2719" t="s">
        <v>8326</v>
      </c>
      <c r="S2719" s="16">
        <f t="shared" si="212"/>
        <v>42064.785613425927</v>
      </c>
      <c r="T2719" s="16">
        <f t="shared" si="213"/>
        <v>42099.743946759263</v>
      </c>
      <c r="U2719" s="11">
        <f t="shared" si="214"/>
        <v>2015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 s="11">
        <f t="shared" si="214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 s="11">
        <f t="shared" si="214"/>
        <v>2015</v>
      </c>
    </row>
    <row r="2722" spans="1:21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0" t="s">
        <v>8323</v>
      </c>
      <c r="R2722" t="s">
        <v>8326</v>
      </c>
      <c r="S2722" s="16">
        <f t="shared" si="212"/>
        <v>41982.87364583333</v>
      </c>
      <c r="T2722" s="16">
        <f t="shared" si="213"/>
        <v>42012.87364583333</v>
      </c>
      <c r="U2722" s="11">
        <f t="shared" si="214"/>
        <v>2014</v>
      </c>
    </row>
    <row r="2723" spans="1:21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0" t="s">
        <v>8323</v>
      </c>
      <c r="R2723" t="s">
        <v>8326</v>
      </c>
      <c r="S2723" s="16">
        <f t="shared" si="212"/>
        <v>42213.505474537036</v>
      </c>
      <c r="T2723" s="16">
        <f t="shared" si="213"/>
        <v>42238.505474537036</v>
      </c>
      <c r="U2723" s="11">
        <f t="shared" si="214"/>
        <v>2015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 s="11">
        <f t="shared" si="214"/>
        <v>2015</v>
      </c>
    </row>
    <row r="2725" spans="1:21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8308</v>
      </c>
      <c r="R2725" t="s">
        <v>8342</v>
      </c>
      <c r="S2725" s="16">
        <f t="shared" si="212"/>
        <v>42027.056793981479</v>
      </c>
      <c r="T2725" s="16">
        <f t="shared" si="213"/>
        <v>42057.056793981479</v>
      </c>
      <c r="U2725" s="11">
        <f t="shared" si="214"/>
        <v>2015</v>
      </c>
    </row>
    <row r="2726" spans="1:21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8321</v>
      </c>
      <c r="R2726" t="s">
        <v>8325</v>
      </c>
      <c r="S2726" s="16">
        <f t="shared" si="212"/>
        <v>41835.126805555556</v>
      </c>
      <c r="T2726" s="16">
        <f t="shared" si="213"/>
        <v>41867.987500000003</v>
      </c>
      <c r="U2726" s="11">
        <f t="shared" si="214"/>
        <v>2014</v>
      </c>
    </row>
    <row r="2727" spans="1:21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8327</v>
      </c>
      <c r="R2727" t="s">
        <v>8331</v>
      </c>
      <c r="S2727" s="16">
        <f t="shared" si="212"/>
        <v>41619.998310185183</v>
      </c>
      <c r="T2727" s="16">
        <f t="shared" si="213"/>
        <v>41629.197222222225</v>
      </c>
      <c r="U2727" s="11">
        <f t="shared" si="214"/>
        <v>2013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 s="11">
        <f t="shared" si="214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 s="11">
        <f t="shared" si="214"/>
        <v>2014</v>
      </c>
    </row>
    <row r="2730" spans="1:21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0" t="s">
        <v>8323</v>
      </c>
      <c r="R2730" t="s">
        <v>8326</v>
      </c>
      <c r="S2730" s="16">
        <f t="shared" si="212"/>
        <v>42022.661527777775</v>
      </c>
      <c r="T2730" s="16">
        <f t="shared" si="213"/>
        <v>42063.5</v>
      </c>
      <c r="U2730" s="11">
        <f t="shared" si="214"/>
        <v>2015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 s="11">
        <f t="shared" si="214"/>
        <v>2015</v>
      </c>
    </row>
    <row r="2732" spans="1:21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8319</v>
      </c>
      <c r="R2732" t="s">
        <v>8320</v>
      </c>
      <c r="S2732" s="16">
        <f t="shared" si="212"/>
        <v>42607.316122685181</v>
      </c>
      <c r="T2732" s="16">
        <f t="shared" si="213"/>
        <v>42613.233333333337</v>
      </c>
      <c r="U2732" s="11">
        <f t="shared" si="214"/>
        <v>2016</v>
      </c>
    </row>
    <row r="2733" spans="1:21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0" t="s">
        <v>8323</v>
      </c>
      <c r="R2733" t="s">
        <v>8326</v>
      </c>
      <c r="S2733" s="16">
        <f t="shared" si="212"/>
        <v>42309.191307870366</v>
      </c>
      <c r="T2733" s="16">
        <f t="shared" si="213"/>
        <v>42338.9375</v>
      </c>
      <c r="U2733" s="11">
        <f t="shared" si="214"/>
        <v>2015</v>
      </c>
    </row>
    <row r="2734" spans="1:21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0" t="s">
        <v>8323</v>
      </c>
      <c r="R2734" t="s">
        <v>8326</v>
      </c>
      <c r="S2734" s="16">
        <f t="shared" si="212"/>
        <v>42160.651817129634</v>
      </c>
      <c r="T2734" s="16">
        <f t="shared" si="213"/>
        <v>42190.651817129634</v>
      </c>
      <c r="U2734" s="11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 s="11">
        <f t="shared" si="214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 s="11">
        <f t="shared" si="214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 s="11">
        <f t="shared" si="214"/>
        <v>2014</v>
      </c>
    </row>
    <row r="2738" spans="1:21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8316</v>
      </c>
      <c r="R2738" t="s">
        <v>8344</v>
      </c>
      <c r="S2738" s="16">
        <f t="shared" si="212"/>
        <v>42094.667256944449</v>
      </c>
      <c r="T2738" s="16">
        <f t="shared" si="213"/>
        <v>42124.667256944449</v>
      </c>
      <c r="U2738" s="11">
        <f t="shared" si="214"/>
        <v>2015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 s="11">
        <f t="shared" si="214"/>
        <v>2013</v>
      </c>
    </row>
    <row r="2740" spans="1:21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0" t="s">
        <v>8323</v>
      </c>
      <c r="R2740" t="s">
        <v>8326</v>
      </c>
      <c r="S2740" s="16">
        <f t="shared" si="212"/>
        <v>42306.848854166667</v>
      </c>
      <c r="T2740" s="16">
        <f t="shared" si="213"/>
        <v>42336.890520833331</v>
      </c>
      <c r="U2740" s="11">
        <f t="shared" si="214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 s="11">
        <f t="shared" si="214"/>
        <v>2015</v>
      </c>
    </row>
    <row r="2742" spans="1:21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8321</v>
      </c>
      <c r="R2742" t="s">
        <v>8343</v>
      </c>
      <c r="S2742" s="16">
        <f t="shared" si="212"/>
        <v>40706.135208333333</v>
      </c>
      <c r="T2742" s="16">
        <f t="shared" si="213"/>
        <v>40736.135208333333</v>
      </c>
      <c r="U2742" s="11">
        <f t="shared" si="214"/>
        <v>2011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 s="11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 s="11">
        <f t="shared" si="214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 s="11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 s="11">
        <f t="shared" si="214"/>
        <v>2015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 s="11">
        <f t="shared" si="214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 s="11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 s="11">
        <f t="shared" si="214"/>
        <v>2015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 s="11">
        <f t="shared" si="214"/>
        <v>2015</v>
      </c>
    </row>
    <row r="2751" spans="1:21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8316</v>
      </c>
      <c r="R2751" t="s">
        <v>8334</v>
      </c>
      <c r="S2751" s="16">
        <f t="shared" si="212"/>
        <v>41793.659525462965</v>
      </c>
      <c r="T2751" s="16">
        <f t="shared" si="213"/>
        <v>41853.659525462965</v>
      </c>
      <c r="U2751" s="11">
        <f t="shared" si="214"/>
        <v>2014</v>
      </c>
    </row>
    <row r="2752" spans="1:21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0" t="s">
        <v>8323</v>
      </c>
      <c r="R2752" t="s">
        <v>8326</v>
      </c>
      <c r="S2752" s="16">
        <f t="shared" si="212"/>
        <v>42770.290590277778</v>
      </c>
      <c r="T2752" s="16">
        <f t="shared" si="213"/>
        <v>42800.290590277778</v>
      </c>
      <c r="U2752" s="11">
        <f t="shared" si="214"/>
        <v>2017</v>
      </c>
    </row>
    <row r="2753" spans="1:21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8321</v>
      </c>
      <c r="R2753" t="s">
        <v>8332</v>
      </c>
      <c r="S2753" s="16">
        <f t="shared" si="212"/>
        <v>41989.91134259259</v>
      </c>
      <c r="T2753" s="16">
        <f t="shared" si="213"/>
        <v>42005.332638888889</v>
      </c>
      <c r="U2753" s="11">
        <f t="shared" si="214"/>
        <v>2014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 s="11">
        <f t="shared" si="214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 s="11">
        <f t="shared" ref="U2755:U2818" si="219">YEAR(S2755)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 s="11">
        <f t="shared" si="219"/>
        <v>2016</v>
      </c>
    </row>
    <row r="2757" spans="1:21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8308</v>
      </c>
      <c r="R2757" t="s">
        <v>8310</v>
      </c>
      <c r="S2757" s="16">
        <f t="shared" si="217"/>
        <v>42715.688437500001</v>
      </c>
      <c r="T2757" s="16">
        <f t="shared" si="218"/>
        <v>42745.688437500001</v>
      </c>
      <c r="U2757" s="11">
        <f t="shared" si="219"/>
        <v>2016</v>
      </c>
    </row>
    <row r="2758" spans="1:21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8311</v>
      </c>
      <c r="R2758" t="s">
        <v>8348</v>
      </c>
      <c r="S2758" s="16">
        <f t="shared" si="217"/>
        <v>41961.813518518517</v>
      </c>
      <c r="T2758" s="16">
        <f t="shared" si="218"/>
        <v>41992.813518518517</v>
      </c>
      <c r="U2758" s="11">
        <f t="shared" si="219"/>
        <v>2014</v>
      </c>
    </row>
    <row r="2759" spans="1:21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8321</v>
      </c>
      <c r="R2759" t="s">
        <v>8337</v>
      </c>
      <c r="S2759" s="16">
        <f t="shared" si="217"/>
        <v>41788.381909722222</v>
      </c>
      <c r="T2759" s="16">
        <f t="shared" si="218"/>
        <v>41821.791666666664</v>
      </c>
      <c r="U2759" s="11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 s="11">
        <f t="shared" si="219"/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 s="11">
        <f t="shared" si="219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 s="11">
        <f t="shared" si="219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 s="11">
        <f t="shared" si="219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 s="11">
        <f t="shared" si="219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 s="11">
        <f t="shared" si="219"/>
        <v>2010</v>
      </c>
    </row>
    <row r="2766" spans="1:21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0" t="s">
        <v>8323</v>
      </c>
      <c r="R2766" t="s">
        <v>8326</v>
      </c>
      <c r="S2766" s="16">
        <f t="shared" si="217"/>
        <v>42750.530312499999</v>
      </c>
      <c r="T2766" s="16">
        <f t="shared" si="218"/>
        <v>42794.368749999994</v>
      </c>
      <c r="U2766" s="11">
        <f t="shared" si="219"/>
        <v>2017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 s="11">
        <f t="shared" si="219"/>
        <v>2016</v>
      </c>
    </row>
    <row r="2768" spans="1:21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0" t="s">
        <v>8323</v>
      </c>
      <c r="R2768" t="s">
        <v>8326</v>
      </c>
      <c r="S2768" s="16">
        <f t="shared" si="217"/>
        <v>42689.214988425927</v>
      </c>
      <c r="T2768" s="16">
        <f t="shared" si="218"/>
        <v>42700.25</v>
      </c>
      <c r="U2768" s="11">
        <f t="shared" si="219"/>
        <v>2016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 s="11">
        <f t="shared" si="219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 s="11">
        <f t="shared" si="219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 s="11">
        <f t="shared" si="219"/>
        <v>2010</v>
      </c>
    </row>
    <row r="2772" spans="1:21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0" t="s">
        <v>8323</v>
      </c>
      <c r="R2772" t="s">
        <v>8326</v>
      </c>
      <c r="S2772" s="16">
        <f t="shared" si="217"/>
        <v>42093.588263888887</v>
      </c>
      <c r="T2772" s="16">
        <f t="shared" si="218"/>
        <v>42123.588263888887</v>
      </c>
      <c r="U2772" s="11">
        <f t="shared" si="219"/>
        <v>2015</v>
      </c>
    </row>
    <row r="2773" spans="1:21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0" t="s">
        <v>8323</v>
      </c>
      <c r="R2773" t="s">
        <v>8326</v>
      </c>
      <c r="S2773" s="16">
        <f t="shared" si="217"/>
        <v>42535.97865740741</v>
      </c>
      <c r="T2773" s="16">
        <f t="shared" si="218"/>
        <v>42595.97865740741</v>
      </c>
      <c r="U2773" s="11">
        <f t="shared" si="219"/>
        <v>2016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 s="11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 s="11">
        <f t="shared" si="219"/>
        <v>2016</v>
      </c>
    </row>
    <row r="2776" spans="1:21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8313</v>
      </c>
      <c r="R2776" t="s">
        <v>8314</v>
      </c>
      <c r="S2776" s="16">
        <f t="shared" si="217"/>
        <v>42029.907858796301</v>
      </c>
      <c r="T2776" s="16">
        <f t="shared" si="218"/>
        <v>42064.907858796301</v>
      </c>
      <c r="U2776" s="11">
        <f t="shared" si="219"/>
        <v>2015</v>
      </c>
    </row>
    <row r="2777" spans="1:21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8311</v>
      </c>
      <c r="R2777" t="s">
        <v>8356</v>
      </c>
      <c r="S2777" s="16">
        <f t="shared" si="217"/>
        <v>41117.900729166664</v>
      </c>
      <c r="T2777" s="16">
        <f t="shared" si="218"/>
        <v>41147.900729166664</v>
      </c>
      <c r="U2777" s="11">
        <f t="shared" si="219"/>
        <v>2012</v>
      </c>
    </row>
    <row r="2778" spans="1:21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8321</v>
      </c>
      <c r="R2778" t="s">
        <v>8325</v>
      </c>
      <c r="S2778" s="16">
        <f t="shared" si="217"/>
        <v>42023.818622685183</v>
      </c>
      <c r="T2778" s="16">
        <f t="shared" si="218"/>
        <v>42043.818622685183</v>
      </c>
      <c r="U2778" s="11">
        <f t="shared" si="219"/>
        <v>2015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 s="11">
        <f t="shared" si="219"/>
        <v>2016</v>
      </c>
    </row>
    <row r="2780" spans="1:21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8323</v>
      </c>
      <c r="R2780" t="s">
        <v>8324</v>
      </c>
      <c r="S2780" s="16">
        <f t="shared" si="217"/>
        <v>41940.028287037036</v>
      </c>
      <c r="T2780" s="16">
        <f t="shared" si="218"/>
        <v>42000.0699537037</v>
      </c>
      <c r="U2780" s="11">
        <f t="shared" si="219"/>
        <v>2014</v>
      </c>
    </row>
    <row r="2781" spans="1:21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8321</v>
      </c>
      <c r="R2781" t="s">
        <v>8322</v>
      </c>
      <c r="S2781" s="16">
        <f t="shared" si="217"/>
        <v>42425.576898148152</v>
      </c>
      <c r="T2781" s="16">
        <f t="shared" si="218"/>
        <v>42465.666666666672</v>
      </c>
      <c r="U2781" s="11">
        <f t="shared" si="219"/>
        <v>2016</v>
      </c>
    </row>
    <row r="2782" spans="1:21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0" t="s">
        <v>8323</v>
      </c>
      <c r="R2782" t="s">
        <v>8326</v>
      </c>
      <c r="S2782" s="16">
        <f t="shared" si="217"/>
        <v>42808.640231481477</v>
      </c>
      <c r="T2782" s="16">
        <f t="shared" si="218"/>
        <v>42839.207638888889</v>
      </c>
      <c r="U2782" s="11">
        <f t="shared" si="219"/>
        <v>2017</v>
      </c>
    </row>
    <row r="2783" spans="1:21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8327</v>
      </c>
      <c r="R2783" t="s">
        <v>8350</v>
      </c>
      <c r="S2783" s="16">
        <f t="shared" si="217"/>
        <v>40937.679560185185</v>
      </c>
      <c r="T2783" s="16">
        <f t="shared" si="218"/>
        <v>40969.207638888889</v>
      </c>
      <c r="U2783" s="11">
        <f t="shared" si="219"/>
        <v>2012</v>
      </c>
    </row>
    <row r="2784" spans="1:21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8311</v>
      </c>
      <c r="R2784" t="s">
        <v>8333</v>
      </c>
      <c r="S2784" s="16">
        <f t="shared" si="217"/>
        <v>41799.814340277779</v>
      </c>
      <c r="T2784" s="16">
        <f t="shared" si="218"/>
        <v>41834.814340277779</v>
      </c>
      <c r="U2784" s="11">
        <f t="shared" si="219"/>
        <v>2014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 s="11">
        <f t="shared" si="219"/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 s="11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 s="11">
        <f t="shared" si="219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 s="11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 s="11">
        <f t="shared" si="219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 s="11">
        <f t="shared" si="219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 s="11">
        <f t="shared" si="219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 s="11">
        <f t="shared" si="219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 s="11">
        <f t="shared" si="219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 s="11">
        <f t="shared" si="219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 s="11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 s="11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 s="11">
        <f t="shared" si="219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 s="11">
        <f t="shared" si="219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 s="11">
        <f t="shared" si="219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 s="11">
        <f t="shared" si="219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 s="11">
        <f t="shared" si="219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 s="11">
        <f t="shared" si="219"/>
        <v>2014</v>
      </c>
    </row>
    <row r="2803" spans="1:21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0" t="s">
        <v>8323</v>
      </c>
      <c r="R2803" t="s">
        <v>8326</v>
      </c>
      <c r="S2803" s="16">
        <f t="shared" si="217"/>
        <v>42041.581307870365</v>
      </c>
      <c r="T2803" s="16">
        <f t="shared" si="218"/>
        <v>42071.539641203708</v>
      </c>
      <c r="U2803" s="11">
        <f t="shared" si="219"/>
        <v>2015</v>
      </c>
    </row>
    <row r="2804" spans="1:21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0" t="s">
        <v>8323</v>
      </c>
      <c r="R2804" t="s">
        <v>8326</v>
      </c>
      <c r="S2804" s="16">
        <f t="shared" si="217"/>
        <v>42088.911354166667</v>
      </c>
      <c r="T2804" s="16">
        <f t="shared" si="218"/>
        <v>42118.911354166667</v>
      </c>
      <c r="U2804" s="11">
        <f t="shared" si="219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 s="11">
        <f t="shared" si="219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 s="11">
        <f t="shared" si="219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 s="11">
        <f t="shared" si="219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 s="11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 s="11">
        <f t="shared" si="219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 s="11">
        <f t="shared" si="219"/>
        <v>2015</v>
      </c>
    </row>
    <row r="2811" spans="1:21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8323</v>
      </c>
      <c r="R2811" t="s">
        <v>8324</v>
      </c>
      <c r="S2811" s="16">
        <f t="shared" si="217"/>
        <v>42245.274699074071</v>
      </c>
      <c r="T2811" s="16">
        <f t="shared" si="218"/>
        <v>42275.274699074071</v>
      </c>
      <c r="U2811" s="11">
        <f t="shared" si="219"/>
        <v>2015</v>
      </c>
    </row>
    <row r="2812" spans="1:21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8319</v>
      </c>
      <c r="R2812" t="s">
        <v>8345</v>
      </c>
      <c r="S2812" s="16">
        <f t="shared" si="217"/>
        <v>42536.862800925926</v>
      </c>
      <c r="T2812" s="16">
        <f t="shared" si="218"/>
        <v>42566.862800925926</v>
      </c>
      <c r="U2812" s="11">
        <f t="shared" si="219"/>
        <v>2016</v>
      </c>
    </row>
    <row r="2813" spans="1:21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8321</v>
      </c>
      <c r="R2813" t="s">
        <v>8339</v>
      </c>
      <c r="S2813" s="16">
        <f t="shared" si="217"/>
        <v>40949.98364583333</v>
      </c>
      <c r="T2813" s="16">
        <f t="shared" si="218"/>
        <v>41009.941979166666</v>
      </c>
      <c r="U2813" s="11">
        <f t="shared" si="219"/>
        <v>2012</v>
      </c>
    </row>
    <row r="2814" spans="1:21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8313</v>
      </c>
      <c r="R2814" t="s">
        <v>8314</v>
      </c>
      <c r="S2814" s="16">
        <f t="shared" si="217"/>
        <v>41905.95684027778</v>
      </c>
      <c r="T2814" s="16">
        <f t="shared" si="218"/>
        <v>41941.95684027778</v>
      </c>
      <c r="U2814" s="11">
        <f t="shared" si="219"/>
        <v>2014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 s="11">
        <f t="shared" si="219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 s="11">
        <f t="shared" si="219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 s="11">
        <f t="shared" si="219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 s="11">
        <f t="shared" si="219"/>
        <v>2015</v>
      </c>
    </row>
    <row r="2819" spans="1:21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0" t="s">
        <v>8321</v>
      </c>
      <c r="R2819" t="s">
        <v>8325</v>
      </c>
      <c r="S2819" s="16">
        <f t="shared" ref="S2819:S2882" si="222">(((J2819/60)/60)/24)+DATE(1970,1,1)</f>
        <v>42216.977812500001</v>
      </c>
      <c r="T2819" s="16">
        <f t="shared" ref="T2819:T2882" si="223">(((I2819/60)/60)/24)+DATE(1970,1,1)</f>
        <v>42246.227777777778</v>
      </c>
      <c r="U2819" s="11">
        <f t="shared" ref="U2819:U2882" si="224">YEAR(S2819)</f>
        <v>2015</v>
      </c>
    </row>
    <row r="2820" spans="1:21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8321</v>
      </c>
      <c r="R2820" t="s">
        <v>8325</v>
      </c>
      <c r="S2820" s="16">
        <f t="shared" si="222"/>
        <v>42052.83530092593</v>
      </c>
      <c r="T2820" s="16">
        <f t="shared" si="223"/>
        <v>42082.793634259258</v>
      </c>
      <c r="U2820" s="11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 s="1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 s="11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 s="11">
        <f t="shared" si="224"/>
        <v>2014</v>
      </c>
    </row>
    <row r="2824" spans="1:21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0" t="s">
        <v>8323</v>
      </c>
      <c r="R2824" t="s">
        <v>8326</v>
      </c>
      <c r="S2824" s="16">
        <f t="shared" si="222"/>
        <v>42493.546851851846</v>
      </c>
      <c r="T2824" s="16">
        <f t="shared" si="223"/>
        <v>42523.546851851846</v>
      </c>
      <c r="U2824" s="11">
        <f t="shared" si="224"/>
        <v>2016</v>
      </c>
    </row>
    <row r="2825" spans="1:21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0" t="s">
        <v>8323</v>
      </c>
      <c r="R2825" t="s">
        <v>8326</v>
      </c>
      <c r="S2825" s="16">
        <f t="shared" si="222"/>
        <v>42460.94222222222</v>
      </c>
      <c r="T2825" s="16">
        <f t="shared" si="223"/>
        <v>42481.94222222222</v>
      </c>
      <c r="U2825" s="11">
        <f t="shared" si="224"/>
        <v>2016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 s="11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 s="11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 s="11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 s="11">
        <f t="shared" si="224"/>
        <v>2014</v>
      </c>
    </row>
    <row r="2830" spans="1:21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8316</v>
      </c>
      <c r="R2830" t="s">
        <v>8334</v>
      </c>
      <c r="S2830" s="16">
        <f t="shared" si="222"/>
        <v>42712.300567129627</v>
      </c>
      <c r="T2830" s="16">
        <f t="shared" si="223"/>
        <v>42742.300567129627</v>
      </c>
      <c r="U2830" s="11">
        <f t="shared" si="224"/>
        <v>2016</v>
      </c>
    </row>
    <row r="2831" spans="1:21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8319</v>
      </c>
      <c r="R2831" t="s">
        <v>8345</v>
      </c>
      <c r="S2831" s="16">
        <f t="shared" si="222"/>
        <v>41909.892453703702</v>
      </c>
      <c r="T2831" s="16">
        <f t="shared" si="223"/>
        <v>41939.892453703702</v>
      </c>
      <c r="U2831" s="11">
        <f t="shared" si="224"/>
        <v>2014</v>
      </c>
    </row>
    <row r="2832" spans="1:21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8327</v>
      </c>
      <c r="R2832" t="s">
        <v>8331</v>
      </c>
      <c r="S2832" s="16">
        <f t="shared" si="222"/>
        <v>40927.473460648151</v>
      </c>
      <c r="T2832" s="16">
        <f t="shared" si="223"/>
        <v>40953.825694444444</v>
      </c>
      <c r="U2832" s="11">
        <f t="shared" si="224"/>
        <v>2012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 s="11">
        <f t="shared" si="224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 s="11">
        <f t="shared" si="224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 s="11">
        <f t="shared" si="224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 s="11">
        <f t="shared" si="224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 s="11">
        <f t="shared" si="224"/>
        <v>2016</v>
      </c>
    </row>
    <row r="2838" spans="1:21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0" t="s">
        <v>8323</v>
      </c>
      <c r="R2838" t="s">
        <v>8326</v>
      </c>
      <c r="S2838" s="16">
        <f t="shared" si="222"/>
        <v>41869.798726851855</v>
      </c>
      <c r="T2838" s="16">
        <f t="shared" si="223"/>
        <v>41929.798726851855</v>
      </c>
      <c r="U2838" s="11">
        <f t="shared" si="224"/>
        <v>2014</v>
      </c>
    </row>
    <row r="2839" spans="1:21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8327</v>
      </c>
      <c r="R2839" t="s">
        <v>8331</v>
      </c>
      <c r="S2839" s="16">
        <f t="shared" si="222"/>
        <v>41169.845590277779</v>
      </c>
      <c r="T2839" s="16">
        <f t="shared" si="223"/>
        <v>41199.845590277779</v>
      </c>
      <c r="U2839" s="11">
        <f t="shared" si="224"/>
        <v>2012</v>
      </c>
    </row>
    <row r="2840" spans="1:21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8327</v>
      </c>
      <c r="R2840" t="s">
        <v>8328</v>
      </c>
      <c r="S2840" s="16">
        <f t="shared" si="222"/>
        <v>40772.848749999997</v>
      </c>
      <c r="T2840" s="16">
        <f t="shared" si="223"/>
        <v>40813.207638888889</v>
      </c>
      <c r="U2840" s="11">
        <f t="shared" si="224"/>
        <v>2011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 s="11">
        <f t="shared" si="224"/>
        <v>2014</v>
      </c>
    </row>
    <row r="2842" spans="1:21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8308</v>
      </c>
      <c r="R2842" t="s">
        <v>8342</v>
      </c>
      <c r="S2842" s="16">
        <f t="shared" si="222"/>
        <v>42327.825289351851</v>
      </c>
      <c r="T2842" s="16">
        <f t="shared" si="223"/>
        <v>42377.82430555555</v>
      </c>
      <c r="U2842" s="11">
        <f t="shared" si="224"/>
        <v>2015</v>
      </c>
    </row>
    <row r="2843" spans="1:21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8323</v>
      </c>
      <c r="R2843" t="s">
        <v>8324</v>
      </c>
      <c r="S2843" s="16">
        <f t="shared" si="222"/>
        <v>42496.447071759263</v>
      </c>
      <c r="T2843" s="16">
        <f t="shared" si="223"/>
        <v>42526.447071759263</v>
      </c>
      <c r="U2843" s="11">
        <f t="shared" si="224"/>
        <v>2016</v>
      </c>
    </row>
    <row r="2844" spans="1:21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8323</v>
      </c>
      <c r="R2844" t="s">
        <v>8324</v>
      </c>
      <c r="S2844" s="16">
        <f t="shared" si="222"/>
        <v>42171.383530092593</v>
      </c>
      <c r="T2844" s="16">
        <f t="shared" si="223"/>
        <v>42201.330555555556</v>
      </c>
      <c r="U2844" s="11">
        <f t="shared" si="224"/>
        <v>2015</v>
      </c>
    </row>
    <row r="2845" spans="1:21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0" t="s">
        <v>8323</v>
      </c>
      <c r="R2845" t="s">
        <v>8326</v>
      </c>
      <c r="S2845" s="16">
        <f t="shared" si="222"/>
        <v>42370.007766203707</v>
      </c>
      <c r="T2845" s="16">
        <f t="shared" si="223"/>
        <v>42398.981944444444</v>
      </c>
      <c r="U2845" s="11">
        <f t="shared" si="224"/>
        <v>2016</v>
      </c>
    </row>
    <row r="2846" spans="1:21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0" t="s">
        <v>8323</v>
      </c>
      <c r="R2846" t="s">
        <v>8326</v>
      </c>
      <c r="S2846" s="16">
        <f t="shared" si="222"/>
        <v>42305.670914351853</v>
      </c>
      <c r="T2846" s="16">
        <f t="shared" si="223"/>
        <v>42339.249305555553</v>
      </c>
      <c r="U2846" s="11">
        <f t="shared" si="224"/>
        <v>2015</v>
      </c>
    </row>
    <row r="2847" spans="1:21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8327</v>
      </c>
      <c r="R2847" t="s">
        <v>8336</v>
      </c>
      <c r="S2847" s="16">
        <f t="shared" si="222"/>
        <v>42078.792048611111</v>
      </c>
      <c r="T2847" s="16">
        <f t="shared" si="223"/>
        <v>42108.792048611111</v>
      </c>
      <c r="U2847" s="11">
        <f t="shared" si="224"/>
        <v>2015</v>
      </c>
    </row>
    <row r="2848" spans="1:21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8327</v>
      </c>
      <c r="R2848" t="s">
        <v>8336</v>
      </c>
      <c r="S2848" s="16">
        <f t="shared" si="222"/>
        <v>42021.832280092596</v>
      </c>
      <c r="T2848" s="16">
        <f t="shared" si="223"/>
        <v>42051.832280092596</v>
      </c>
      <c r="U2848" s="11">
        <f t="shared" si="224"/>
        <v>2015</v>
      </c>
    </row>
    <row r="2849" spans="1:21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8327</v>
      </c>
      <c r="R2849" t="s">
        <v>8331</v>
      </c>
      <c r="S2849" s="16">
        <f t="shared" si="222"/>
        <v>41634.797013888885</v>
      </c>
      <c r="T2849" s="16">
        <f t="shared" si="223"/>
        <v>41670.792361111111</v>
      </c>
      <c r="U2849" s="11">
        <f t="shared" si="224"/>
        <v>2013</v>
      </c>
    </row>
    <row r="2850" spans="1:21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8327</v>
      </c>
      <c r="R2850" t="s">
        <v>8328</v>
      </c>
      <c r="S2850" s="16">
        <f t="shared" si="222"/>
        <v>41365.928159722222</v>
      </c>
      <c r="T2850" s="16">
        <f t="shared" si="223"/>
        <v>41379.928159722222</v>
      </c>
      <c r="U2850" s="11">
        <f t="shared" si="224"/>
        <v>2013</v>
      </c>
    </row>
    <row r="2851" spans="1:21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8323</v>
      </c>
      <c r="R2851" t="s">
        <v>8335</v>
      </c>
      <c r="S2851" s="16">
        <f t="shared" si="222"/>
        <v>42013.15253472222</v>
      </c>
      <c r="T2851" s="16">
        <f t="shared" si="223"/>
        <v>42028.125</v>
      </c>
      <c r="U2851" s="11">
        <f t="shared" si="224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 s="11">
        <f t="shared" si="224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 s="11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 s="11">
        <f t="shared" si="224"/>
        <v>2014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 s="11">
        <f t="shared" si="224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 s="11">
        <f t="shared" si="224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 s="11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 s="11">
        <f t="shared" si="224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 s="11">
        <f t="shared" si="224"/>
        <v>2016</v>
      </c>
    </row>
    <row r="2860" spans="1:21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0" t="s">
        <v>8323</v>
      </c>
      <c r="R2860" t="s">
        <v>8326</v>
      </c>
      <c r="S2860" s="16">
        <f t="shared" si="222"/>
        <v>41779.695092592592</v>
      </c>
      <c r="T2860" s="16">
        <f t="shared" si="223"/>
        <v>41813.666666666664</v>
      </c>
      <c r="U2860" s="11">
        <f t="shared" si="224"/>
        <v>2014</v>
      </c>
    </row>
    <row r="2861" spans="1:21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0" t="s">
        <v>8323</v>
      </c>
      <c r="R2861" t="s">
        <v>8326</v>
      </c>
      <c r="S2861" s="16">
        <f t="shared" si="222"/>
        <v>42414.235879629632</v>
      </c>
      <c r="T2861" s="16">
        <f t="shared" si="223"/>
        <v>42474.194212962961</v>
      </c>
      <c r="U2861" s="11">
        <f t="shared" si="224"/>
        <v>2016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 s="11">
        <f t="shared" si="224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 s="11">
        <f t="shared" si="224"/>
        <v>2015</v>
      </c>
    </row>
    <row r="2864" spans="1:21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8313</v>
      </c>
      <c r="R2864" t="s">
        <v>8351</v>
      </c>
      <c r="S2864" s="16">
        <f t="shared" si="222"/>
        <v>41780.050092592595</v>
      </c>
      <c r="T2864" s="16">
        <f t="shared" si="223"/>
        <v>41808.842361111114</v>
      </c>
      <c r="U2864" s="11">
        <f t="shared" si="224"/>
        <v>2014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 s="11">
        <f t="shared" si="224"/>
        <v>2016</v>
      </c>
    </row>
    <row r="2866" spans="1:21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8323</v>
      </c>
      <c r="R2866" t="s">
        <v>8324</v>
      </c>
      <c r="S2866" s="16">
        <f t="shared" si="222"/>
        <v>42031.011249999996</v>
      </c>
      <c r="T2866" s="16">
        <f t="shared" si="223"/>
        <v>42090.969583333332</v>
      </c>
      <c r="U2866" s="11">
        <f t="shared" si="224"/>
        <v>2015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 s="11">
        <f t="shared" si="224"/>
        <v>2017</v>
      </c>
    </row>
    <row r="2868" spans="1:21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8327</v>
      </c>
      <c r="R2868" t="s">
        <v>8328</v>
      </c>
      <c r="S2868" s="16">
        <f t="shared" si="222"/>
        <v>40646.099097222221</v>
      </c>
      <c r="T2868" s="16">
        <f t="shared" si="223"/>
        <v>40691.099097222221</v>
      </c>
      <c r="U2868" s="11">
        <f t="shared" si="224"/>
        <v>2011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 s="11">
        <f t="shared" si="224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 s="11">
        <f t="shared" si="224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 s="11">
        <f t="shared" si="224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 s="11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 s="11">
        <f t="shared" si="224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 s="11">
        <f t="shared" si="224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 s="11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 s="11">
        <f t="shared" si="224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 s="11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 s="11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 s="11">
        <f t="shared" si="224"/>
        <v>2016</v>
      </c>
    </row>
    <row r="2880" spans="1:21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8308</v>
      </c>
      <c r="R2880" t="s">
        <v>8342</v>
      </c>
      <c r="S2880" s="16">
        <f t="shared" si="222"/>
        <v>42360.932152777779</v>
      </c>
      <c r="T2880" s="16">
        <f t="shared" si="223"/>
        <v>42420.932152777779</v>
      </c>
      <c r="U2880" s="11">
        <f t="shared" si="224"/>
        <v>2015</v>
      </c>
    </row>
    <row r="2881" spans="1:21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8316</v>
      </c>
      <c r="R2881" t="s">
        <v>8344</v>
      </c>
      <c r="S2881" s="16">
        <f t="shared" si="222"/>
        <v>42327.671631944439</v>
      </c>
      <c r="T2881" s="16">
        <f t="shared" si="223"/>
        <v>42357.671631944439</v>
      </c>
      <c r="U2881" s="1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 s="11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 s="11">
        <f t="shared" ref="U2883:U2946" si="229"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 s="11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 s="11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 s="11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 s="11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 s="11">
        <f t="shared" si="229"/>
        <v>2016</v>
      </c>
    </row>
    <row r="2889" spans="1:21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8308</v>
      </c>
      <c r="R2889" t="s">
        <v>8310</v>
      </c>
      <c r="S2889" s="16">
        <f t="shared" si="227"/>
        <v>42158.028310185182</v>
      </c>
      <c r="T2889" s="16">
        <f t="shared" si="228"/>
        <v>42186.028310185182</v>
      </c>
      <c r="U2889" s="11">
        <f t="shared" si="229"/>
        <v>2015</v>
      </c>
    </row>
    <row r="2890" spans="1:21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8308</v>
      </c>
      <c r="R2890" t="s">
        <v>8318</v>
      </c>
      <c r="S2890" s="16">
        <f t="shared" si="227"/>
        <v>41828.789942129632</v>
      </c>
      <c r="T2890" s="16">
        <f t="shared" si="228"/>
        <v>41863.789942129632</v>
      </c>
      <c r="U2890" s="11">
        <f t="shared" si="229"/>
        <v>2014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 s="11">
        <f t="shared" si="229"/>
        <v>2014</v>
      </c>
    </row>
    <row r="2892" spans="1:21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0" t="s">
        <v>8323</v>
      </c>
      <c r="R2892" t="s">
        <v>8326</v>
      </c>
      <c r="S2892" s="16">
        <f t="shared" si="227"/>
        <v>41829.73715277778</v>
      </c>
      <c r="T2892" s="16">
        <f t="shared" si="228"/>
        <v>41852.716666666667</v>
      </c>
      <c r="U2892" s="11">
        <f t="shared" si="229"/>
        <v>2014</v>
      </c>
    </row>
    <row r="2893" spans="1:21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0" t="s">
        <v>8323</v>
      </c>
      <c r="R2893" t="s">
        <v>8326</v>
      </c>
      <c r="S2893" s="16">
        <f t="shared" si="227"/>
        <v>42056.1324537037</v>
      </c>
      <c r="T2893" s="16">
        <f t="shared" si="228"/>
        <v>42086.207638888889</v>
      </c>
      <c r="U2893" s="11">
        <f t="shared" si="229"/>
        <v>2015</v>
      </c>
    </row>
    <row r="2894" spans="1:21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8311</v>
      </c>
      <c r="R2894" t="s">
        <v>8356</v>
      </c>
      <c r="S2894" s="16">
        <f t="shared" si="227"/>
        <v>42072.790821759263</v>
      </c>
      <c r="T2894" s="16">
        <f t="shared" si="228"/>
        <v>42102.790821759263</v>
      </c>
      <c r="U2894" s="11">
        <f t="shared" si="229"/>
        <v>2015</v>
      </c>
    </row>
    <row r="2895" spans="1:21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8321</v>
      </c>
      <c r="R2895" t="s">
        <v>8343</v>
      </c>
      <c r="S2895" s="16">
        <f t="shared" si="227"/>
        <v>41716.717847222222</v>
      </c>
      <c r="T2895" s="16">
        <f t="shared" si="228"/>
        <v>41736.717847222222</v>
      </c>
      <c r="U2895" s="11">
        <f t="shared" si="229"/>
        <v>2014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 s="11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 s="11">
        <f t="shared" si="229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 s="11">
        <f t="shared" si="229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 s="11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 s="11">
        <f t="shared" si="229"/>
        <v>2016</v>
      </c>
    </row>
    <row r="2901" spans="1:21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0" t="s">
        <v>8323</v>
      </c>
      <c r="R2901" t="s">
        <v>8326</v>
      </c>
      <c r="S2901" s="16">
        <f t="shared" si="227"/>
        <v>42509.814108796301</v>
      </c>
      <c r="T2901" s="16">
        <f t="shared" si="228"/>
        <v>42539.814108796301</v>
      </c>
      <c r="U2901" s="11">
        <f t="shared" si="229"/>
        <v>2016</v>
      </c>
    </row>
    <row r="2902" spans="1:21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0" t="s">
        <v>8323</v>
      </c>
      <c r="R2902" t="s">
        <v>8326</v>
      </c>
      <c r="S2902" s="16">
        <f t="shared" si="227"/>
        <v>42075.807395833333</v>
      </c>
      <c r="T2902" s="16">
        <f t="shared" si="228"/>
        <v>42105.807395833333</v>
      </c>
      <c r="U2902" s="11">
        <f t="shared" si="229"/>
        <v>2015</v>
      </c>
    </row>
    <row r="2903" spans="1:21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8321</v>
      </c>
      <c r="R2903" t="s">
        <v>8339</v>
      </c>
      <c r="S2903" s="16">
        <f t="shared" si="227"/>
        <v>41466.552314814813</v>
      </c>
      <c r="T2903" s="16">
        <f t="shared" si="228"/>
        <v>41496.552314814813</v>
      </c>
      <c r="U2903" s="11">
        <f t="shared" si="229"/>
        <v>2013</v>
      </c>
    </row>
    <row r="2904" spans="1:21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8319</v>
      </c>
      <c r="R2904" t="s">
        <v>8345</v>
      </c>
      <c r="S2904" s="16">
        <f t="shared" si="227"/>
        <v>42449.341678240744</v>
      </c>
      <c r="T2904" s="16">
        <f t="shared" si="228"/>
        <v>42509.341678240744</v>
      </c>
      <c r="U2904" s="11">
        <f t="shared" si="229"/>
        <v>2016</v>
      </c>
    </row>
    <row r="2905" spans="1:21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8308</v>
      </c>
      <c r="R2905" t="s">
        <v>8310</v>
      </c>
      <c r="S2905" s="16">
        <f t="shared" si="227"/>
        <v>42702.809201388889</v>
      </c>
      <c r="T2905" s="16">
        <f t="shared" si="228"/>
        <v>42732.809201388889</v>
      </c>
      <c r="U2905" s="11">
        <f t="shared" si="229"/>
        <v>2016</v>
      </c>
    </row>
    <row r="2906" spans="1:21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8346</v>
      </c>
      <c r="R2906" t="s">
        <v>8347</v>
      </c>
      <c r="S2906" s="16">
        <f t="shared" si="227"/>
        <v>42579.708437499998</v>
      </c>
      <c r="T2906" s="16">
        <f t="shared" si="228"/>
        <v>42609.708437499998</v>
      </c>
      <c r="U2906" s="11">
        <f t="shared" si="229"/>
        <v>2016</v>
      </c>
    </row>
    <row r="2907" spans="1:21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8321</v>
      </c>
      <c r="R2907" t="s">
        <v>8325</v>
      </c>
      <c r="S2907" s="16">
        <f t="shared" si="227"/>
        <v>42106.666018518517</v>
      </c>
      <c r="T2907" s="16">
        <f t="shared" si="228"/>
        <v>42155.395138888889</v>
      </c>
      <c r="U2907" s="11">
        <f t="shared" si="229"/>
        <v>2015</v>
      </c>
    </row>
    <row r="2908" spans="1:21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0" t="s">
        <v>8323</v>
      </c>
      <c r="R2908" t="s">
        <v>8326</v>
      </c>
      <c r="S2908" s="16">
        <f t="shared" si="227"/>
        <v>41866.640648148146</v>
      </c>
      <c r="T2908" s="16">
        <f t="shared" si="228"/>
        <v>41898.125</v>
      </c>
      <c r="U2908" s="11">
        <f t="shared" si="229"/>
        <v>2014</v>
      </c>
    </row>
    <row r="2909" spans="1:21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8308</v>
      </c>
      <c r="R2909" t="s">
        <v>8342</v>
      </c>
      <c r="S2909" s="16">
        <f t="shared" si="227"/>
        <v>41946.232175925928</v>
      </c>
      <c r="T2909" s="16">
        <f t="shared" si="228"/>
        <v>41976.232175925921</v>
      </c>
      <c r="U2909" s="11">
        <f t="shared" si="229"/>
        <v>2014</v>
      </c>
    </row>
    <row r="2910" spans="1:21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8321</v>
      </c>
      <c r="R2910" t="s">
        <v>8325</v>
      </c>
      <c r="S2910" s="16">
        <f t="shared" si="227"/>
        <v>42239.441412037035</v>
      </c>
      <c r="T2910" s="16">
        <f t="shared" si="228"/>
        <v>42279.441412037035</v>
      </c>
      <c r="U2910" s="11">
        <f t="shared" si="229"/>
        <v>2015</v>
      </c>
    </row>
    <row r="2911" spans="1:21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0" t="s">
        <v>8323</v>
      </c>
      <c r="R2911" t="s">
        <v>8326</v>
      </c>
      <c r="S2911" s="16">
        <f t="shared" si="227"/>
        <v>42151.237685185188</v>
      </c>
      <c r="T2911" s="16">
        <f t="shared" si="228"/>
        <v>42211.237685185188</v>
      </c>
      <c r="U2911" s="11">
        <f t="shared" si="229"/>
        <v>2015</v>
      </c>
    </row>
    <row r="2912" spans="1:21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8321</v>
      </c>
      <c r="R2912" t="s">
        <v>8325</v>
      </c>
      <c r="S2912" s="16">
        <f t="shared" si="227"/>
        <v>42297.110300925924</v>
      </c>
      <c r="T2912" s="16">
        <f t="shared" si="228"/>
        <v>42316.5</v>
      </c>
      <c r="U2912" s="11">
        <f t="shared" si="229"/>
        <v>2015</v>
      </c>
    </row>
    <row r="2913" spans="1:21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8323</v>
      </c>
      <c r="R2913" t="s">
        <v>8335</v>
      </c>
      <c r="S2913" s="16">
        <f t="shared" si="227"/>
        <v>42242.988680555558</v>
      </c>
      <c r="T2913" s="16">
        <f t="shared" si="228"/>
        <v>42272.988680555558</v>
      </c>
      <c r="U2913" s="11">
        <f t="shared" si="229"/>
        <v>2015</v>
      </c>
    </row>
    <row r="2914" spans="1:21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0" t="s">
        <v>8323</v>
      </c>
      <c r="R2914" t="s">
        <v>8326</v>
      </c>
      <c r="S2914" s="16">
        <f t="shared" si="227"/>
        <v>42437.398680555561</v>
      </c>
      <c r="T2914" s="16">
        <f t="shared" si="228"/>
        <v>42465.35701388889</v>
      </c>
      <c r="U2914" s="11">
        <f t="shared" si="229"/>
        <v>2016</v>
      </c>
    </row>
    <row r="2915" spans="1:21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0" t="s">
        <v>8323</v>
      </c>
      <c r="R2915" t="s">
        <v>8326</v>
      </c>
      <c r="S2915" s="16">
        <f t="shared" si="227"/>
        <v>42124.841111111105</v>
      </c>
      <c r="T2915" s="16">
        <f t="shared" si="228"/>
        <v>42154.841111111105</v>
      </c>
      <c r="U2915" s="11">
        <f t="shared" si="229"/>
        <v>2015</v>
      </c>
    </row>
    <row r="2916" spans="1:21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0" t="s">
        <v>8323</v>
      </c>
      <c r="R2916" t="s">
        <v>8326</v>
      </c>
      <c r="S2916" s="16">
        <f t="shared" si="227"/>
        <v>41971.881076388891</v>
      </c>
      <c r="T2916" s="16">
        <f t="shared" si="228"/>
        <v>41996.881076388891</v>
      </c>
      <c r="U2916" s="11">
        <f t="shared" si="229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 s="11">
        <f t="shared" si="229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 s="11">
        <f t="shared" si="229"/>
        <v>2016</v>
      </c>
    </row>
    <row r="2919" spans="1:21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8311</v>
      </c>
      <c r="R2919" t="s">
        <v>8348</v>
      </c>
      <c r="S2919" s="16">
        <f t="shared" si="227"/>
        <v>42032.510243055556</v>
      </c>
      <c r="T2919" s="16">
        <f t="shared" si="228"/>
        <v>42057.510243055556</v>
      </c>
      <c r="U2919" s="11">
        <f t="shared" si="229"/>
        <v>2015</v>
      </c>
    </row>
    <row r="2920" spans="1:21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8327</v>
      </c>
      <c r="R2920" t="s">
        <v>8354</v>
      </c>
      <c r="S2920" s="16">
        <f t="shared" si="227"/>
        <v>41409.040011574078</v>
      </c>
      <c r="T2920" s="16">
        <f t="shared" si="228"/>
        <v>41467.910416666666</v>
      </c>
      <c r="U2920" s="11">
        <f t="shared" si="229"/>
        <v>2013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 s="11">
        <f t="shared" si="229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 s="11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 s="11">
        <f t="shared" si="229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 s="11">
        <f t="shared" si="229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 s="11">
        <f t="shared" si="229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 s="11">
        <f t="shared" si="229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 s="11">
        <f t="shared" si="229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 s="11">
        <f t="shared" si="229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 s="11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 s="11">
        <f t="shared" si="229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 s="11">
        <f t="shared" si="229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 s="11">
        <f t="shared" si="229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 s="11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 s="11">
        <f t="shared" si="229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 s="11">
        <f t="shared" si="229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 s="11">
        <f t="shared" si="229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 s="11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 s="11">
        <f t="shared" si="229"/>
        <v>2017</v>
      </c>
    </row>
    <row r="2939" spans="1:21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0" t="s">
        <v>8323</v>
      </c>
      <c r="R2939" t="s">
        <v>8326</v>
      </c>
      <c r="S2939" s="16">
        <f t="shared" si="227"/>
        <v>42074.219699074078</v>
      </c>
      <c r="T2939" s="16">
        <f t="shared" si="228"/>
        <v>42104.208333333328</v>
      </c>
      <c r="U2939" s="11">
        <f t="shared" si="229"/>
        <v>2015</v>
      </c>
    </row>
    <row r="2940" spans="1:21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0" t="s">
        <v>8323</v>
      </c>
      <c r="R2940" t="s">
        <v>8326</v>
      </c>
      <c r="S2940" s="16">
        <f t="shared" si="227"/>
        <v>42503.740868055553</v>
      </c>
      <c r="T2940" s="16">
        <f t="shared" si="228"/>
        <v>42517.740868055553</v>
      </c>
      <c r="U2940" s="11">
        <f t="shared" si="229"/>
        <v>2016</v>
      </c>
    </row>
    <row r="2941" spans="1:21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8311</v>
      </c>
      <c r="R2941" t="s">
        <v>8349</v>
      </c>
      <c r="S2941" s="16">
        <f t="shared" si="227"/>
        <v>42786.000023148154</v>
      </c>
      <c r="T2941" s="16">
        <f t="shared" si="228"/>
        <v>42826.165972222225</v>
      </c>
      <c r="U2941" s="11">
        <f t="shared" si="229"/>
        <v>2017</v>
      </c>
    </row>
    <row r="2942" spans="1:21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8308</v>
      </c>
      <c r="R2942" t="s">
        <v>8342</v>
      </c>
      <c r="S2942" s="16">
        <f t="shared" si="227"/>
        <v>42377.554756944446</v>
      </c>
      <c r="T2942" s="16">
        <f t="shared" si="228"/>
        <v>42408.542361111111</v>
      </c>
      <c r="U2942" s="11">
        <f t="shared" si="229"/>
        <v>2016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 s="11">
        <f t="shared" si="229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 s="11">
        <f t="shared" si="229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 s="11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 s="11">
        <f t="shared" si="229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 s="11">
        <f t="shared" ref="U2947:U3010" si="234">YEAR(S2947)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 s="11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 s="11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 s="11">
        <f t="shared" si="234"/>
        <v>2014</v>
      </c>
    </row>
    <row r="2951" spans="1:21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8316</v>
      </c>
      <c r="R2951" t="s">
        <v>8344</v>
      </c>
      <c r="S2951" s="16">
        <f t="shared" si="232"/>
        <v>42155.129652777774</v>
      </c>
      <c r="T2951" s="16">
        <f t="shared" si="233"/>
        <v>42185.129652777774</v>
      </c>
      <c r="U2951" s="11">
        <f t="shared" si="234"/>
        <v>2015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 s="11">
        <f t="shared" si="234"/>
        <v>2016</v>
      </c>
    </row>
    <row r="2953" spans="1:21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8308</v>
      </c>
      <c r="R2953" t="s">
        <v>8310</v>
      </c>
      <c r="S2953" s="16">
        <f t="shared" si="232"/>
        <v>42538.75680555556</v>
      </c>
      <c r="T2953" s="16">
        <f t="shared" si="233"/>
        <v>42563.785416666666</v>
      </c>
      <c r="U2953" s="11">
        <f t="shared" si="234"/>
        <v>2016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 s="11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 s="11">
        <f t="shared" si="234"/>
        <v>2014</v>
      </c>
    </row>
    <row r="2956" spans="1:21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8319</v>
      </c>
      <c r="R2956" t="s">
        <v>8357</v>
      </c>
      <c r="S2956" s="16">
        <f t="shared" si="232"/>
        <v>41854.389780092592</v>
      </c>
      <c r="T2956" s="16">
        <f t="shared" si="233"/>
        <v>41871.389780092592</v>
      </c>
      <c r="U2956" s="11">
        <f t="shared" si="234"/>
        <v>2014</v>
      </c>
    </row>
    <row r="2957" spans="1:21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8327</v>
      </c>
      <c r="R2957" t="s">
        <v>8354</v>
      </c>
      <c r="S2957" s="16">
        <f t="shared" si="232"/>
        <v>41583.135405092595</v>
      </c>
      <c r="T2957" s="16">
        <f t="shared" si="233"/>
        <v>41623.135405092595</v>
      </c>
      <c r="U2957" s="11">
        <f t="shared" si="234"/>
        <v>2013</v>
      </c>
    </row>
    <row r="2958" spans="1:21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8308</v>
      </c>
      <c r="R2958" t="s">
        <v>8310</v>
      </c>
      <c r="S2958" s="16">
        <f t="shared" si="232"/>
        <v>41838.840474537035</v>
      </c>
      <c r="T2958" s="16">
        <f t="shared" si="233"/>
        <v>41883.840474537035</v>
      </c>
      <c r="U2958" s="11">
        <f t="shared" si="234"/>
        <v>2014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 s="11">
        <f t="shared" si="234"/>
        <v>2017</v>
      </c>
    </row>
    <row r="2960" spans="1:21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8311</v>
      </c>
      <c r="R2960" t="s">
        <v>8349</v>
      </c>
      <c r="S2960" s="16">
        <f t="shared" si="232"/>
        <v>40399.065868055557</v>
      </c>
      <c r="T2960" s="16">
        <f t="shared" si="233"/>
        <v>40423.083333333336</v>
      </c>
      <c r="U2960" s="11">
        <f t="shared" si="234"/>
        <v>2010</v>
      </c>
    </row>
    <row r="2961" spans="1:21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8313</v>
      </c>
      <c r="R2961" t="s">
        <v>8351</v>
      </c>
      <c r="S2961" s="16">
        <f t="shared" si="232"/>
        <v>42445.712754629625</v>
      </c>
      <c r="T2961" s="16">
        <f t="shared" si="233"/>
        <v>42505.681249999994</v>
      </c>
      <c r="U2961" s="11">
        <f t="shared" si="234"/>
        <v>2016</v>
      </c>
    </row>
    <row r="2962" spans="1:21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8327</v>
      </c>
      <c r="R2962" t="s">
        <v>8328</v>
      </c>
      <c r="S2962" s="16">
        <f t="shared" si="232"/>
        <v>42603.870520833334</v>
      </c>
      <c r="T2962" s="16">
        <f t="shared" si="233"/>
        <v>42628.870520833334</v>
      </c>
      <c r="U2962" s="11">
        <f t="shared" si="234"/>
        <v>2016</v>
      </c>
    </row>
    <row r="2963" spans="1:21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8321</v>
      </c>
      <c r="R2963" t="s">
        <v>8343</v>
      </c>
      <c r="S2963" s="16">
        <f t="shared" si="232"/>
        <v>42042.615613425922</v>
      </c>
      <c r="T2963" s="16">
        <f t="shared" si="233"/>
        <v>42057.479166666672</v>
      </c>
      <c r="U2963" s="11">
        <f t="shared" si="234"/>
        <v>2015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 s="11">
        <f t="shared" si="234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 s="11">
        <f t="shared" si="234"/>
        <v>2012</v>
      </c>
    </row>
    <row r="2966" spans="1:21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0" t="s">
        <v>8323</v>
      </c>
      <c r="R2966" t="s">
        <v>8326</v>
      </c>
      <c r="S2966" s="16">
        <f t="shared" si="232"/>
        <v>42621.389340277776</v>
      </c>
      <c r="T2966" s="16">
        <f t="shared" si="233"/>
        <v>42651.389340277776</v>
      </c>
      <c r="U2966" s="11">
        <f t="shared" si="234"/>
        <v>2016</v>
      </c>
    </row>
    <row r="2967" spans="1:21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8319</v>
      </c>
      <c r="R2967" t="s">
        <v>8345</v>
      </c>
      <c r="S2967" s="16">
        <f t="shared" si="232"/>
        <v>42399.882615740738</v>
      </c>
      <c r="T2967" s="16">
        <f t="shared" si="233"/>
        <v>42459.840949074074</v>
      </c>
      <c r="U2967" s="11">
        <f t="shared" si="234"/>
        <v>2016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 s="11">
        <f t="shared" si="234"/>
        <v>2016</v>
      </c>
    </row>
    <row r="2969" spans="1:21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0" t="s">
        <v>8323</v>
      </c>
      <c r="R2969" t="s">
        <v>8326</v>
      </c>
      <c r="S2969" s="16">
        <f t="shared" si="232"/>
        <v>42020.587349537032</v>
      </c>
      <c r="T2969" s="16">
        <f t="shared" si="233"/>
        <v>42050.587349537032</v>
      </c>
      <c r="U2969" s="11">
        <f t="shared" si="234"/>
        <v>2015</v>
      </c>
    </row>
    <row r="2970" spans="1:21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0" t="s">
        <v>8323</v>
      </c>
      <c r="R2970" t="s">
        <v>8326</v>
      </c>
      <c r="S2970" s="16">
        <f t="shared" si="232"/>
        <v>42101.828819444447</v>
      </c>
      <c r="T2970" s="16">
        <f t="shared" si="233"/>
        <v>42123.958333333328</v>
      </c>
      <c r="U2970" s="11">
        <f t="shared" si="234"/>
        <v>2015</v>
      </c>
    </row>
    <row r="2971" spans="1:21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8311</v>
      </c>
      <c r="R2971" t="s">
        <v>8348</v>
      </c>
      <c r="S2971" s="16">
        <f t="shared" si="232"/>
        <v>42013.915613425925</v>
      </c>
      <c r="T2971" s="16">
        <f t="shared" si="233"/>
        <v>42043.915613425925</v>
      </c>
      <c r="U2971" s="11">
        <f t="shared" si="234"/>
        <v>2015</v>
      </c>
    </row>
    <row r="2972" spans="1:21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0" t="s">
        <v>8323</v>
      </c>
      <c r="R2972" t="s">
        <v>8326</v>
      </c>
      <c r="S2972" s="16">
        <f t="shared" si="232"/>
        <v>42067.947337962964</v>
      </c>
      <c r="T2972" s="16">
        <f t="shared" si="233"/>
        <v>42097.905671296292</v>
      </c>
      <c r="U2972" s="11">
        <f t="shared" si="234"/>
        <v>2015</v>
      </c>
    </row>
    <row r="2973" spans="1:21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8308</v>
      </c>
      <c r="R2973" t="s">
        <v>8342</v>
      </c>
      <c r="S2973" s="16">
        <f t="shared" si="232"/>
        <v>42345.860150462962</v>
      </c>
      <c r="T2973" s="16">
        <f t="shared" si="233"/>
        <v>42375.860150462962</v>
      </c>
      <c r="U2973" s="11">
        <f t="shared" si="234"/>
        <v>2015</v>
      </c>
    </row>
    <row r="2974" spans="1:21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8323</v>
      </c>
      <c r="R2974" t="s">
        <v>8324</v>
      </c>
      <c r="S2974" s="16">
        <f t="shared" si="232"/>
        <v>42226.938414351855</v>
      </c>
      <c r="T2974" s="16">
        <f t="shared" si="233"/>
        <v>42256.938414351855</v>
      </c>
      <c r="U2974" s="11">
        <f t="shared" si="234"/>
        <v>2015</v>
      </c>
    </row>
    <row r="2975" spans="1:21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8327</v>
      </c>
      <c r="R2975" t="s">
        <v>8328</v>
      </c>
      <c r="S2975" s="16">
        <f t="shared" si="232"/>
        <v>42065.897719907407</v>
      </c>
      <c r="T2975" s="16">
        <f t="shared" si="233"/>
        <v>42095.856053240743</v>
      </c>
      <c r="U2975" s="11">
        <f t="shared" si="234"/>
        <v>2015</v>
      </c>
    </row>
    <row r="2976" spans="1:21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8321</v>
      </c>
      <c r="R2976" t="s">
        <v>8325</v>
      </c>
      <c r="S2976" s="16">
        <f t="shared" si="232"/>
        <v>42403.080497685187</v>
      </c>
      <c r="T2976" s="16">
        <f t="shared" si="233"/>
        <v>42433.080497685187</v>
      </c>
      <c r="U2976" s="11">
        <f t="shared" si="234"/>
        <v>2016</v>
      </c>
    </row>
    <row r="2977" spans="1:21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8311</v>
      </c>
      <c r="R2977" t="s">
        <v>8333</v>
      </c>
      <c r="S2977" s="16">
        <f t="shared" si="232"/>
        <v>42396.8440625</v>
      </c>
      <c r="T2977" s="16">
        <f t="shared" si="233"/>
        <v>42415.332638888889</v>
      </c>
      <c r="U2977" s="11">
        <f t="shared" si="234"/>
        <v>2016</v>
      </c>
    </row>
    <row r="2978" spans="1:21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0" t="s">
        <v>8323</v>
      </c>
      <c r="R2978" t="s">
        <v>8326</v>
      </c>
      <c r="S2978" s="16">
        <f t="shared" si="232"/>
        <v>42467.144166666665</v>
      </c>
      <c r="T2978" s="16">
        <f t="shared" si="233"/>
        <v>42477.979166666672</v>
      </c>
      <c r="U2978" s="11">
        <f t="shared" si="234"/>
        <v>2016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 s="11">
        <f t="shared" si="23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 s="11">
        <f t="shared" si="23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 s="11">
        <f t="shared" si="23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 s="11">
        <f t="shared" si="234"/>
        <v>2010</v>
      </c>
    </row>
    <row r="2983" spans="1:21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0" t="s">
        <v>8323</v>
      </c>
      <c r="R2983" t="s">
        <v>8326</v>
      </c>
      <c r="S2983" s="16">
        <f t="shared" si="232"/>
        <v>42031.833587962959</v>
      </c>
      <c r="T2983" s="16">
        <f t="shared" si="233"/>
        <v>42063.333333333328</v>
      </c>
      <c r="U2983" s="11">
        <f t="shared" si="234"/>
        <v>2015</v>
      </c>
    </row>
    <row r="2984" spans="1:21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0" t="s">
        <v>8323</v>
      </c>
      <c r="R2984" t="s">
        <v>8326</v>
      </c>
      <c r="S2984" s="16">
        <f t="shared" si="232"/>
        <v>42662.021539351852</v>
      </c>
      <c r="T2984" s="16">
        <f t="shared" si="233"/>
        <v>42676.021539351852</v>
      </c>
      <c r="U2984" s="11">
        <f t="shared" si="234"/>
        <v>2016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 s="11">
        <f t="shared" si="23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 s="11">
        <f t="shared" si="23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 s="11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 s="11">
        <f t="shared" si="234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 s="11">
        <f t="shared" si="23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 s="11">
        <f t="shared" si="23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 s="1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 s="11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 s="11">
        <f t="shared" si="234"/>
        <v>2015</v>
      </c>
    </row>
    <row r="2994" spans="1:21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8308</v>
      </c>
      <c r="R2994" t="s">
        <v>8342</v>
      </c>
      <c r="S2994" s="16">
        <f t="shared" si="232"/>
        <v>42088.069108796291</v>
      </c>
      <c r="T2994" s="16">
        <f t="shared" si="233"/>
        <v>42118.069108796291</v>
      </c>
      <c r="U2994" s="11">
        <f t="shared" si="23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 s="11">
        <f t="shared" si="234"/>
        <v>2015</v>
      </c>
    </row>
    <row r="2996" spans="1:21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8321</v>
      </c>
      <c r="R2996" t="s">
        <v>8325</v>
      </c>
      <c r="S2996" s="16">
        <f t="shared" si="232"/>
        <v>42070.047754629632</v>
      </c>
      <c r="T2996" s="16">
        <f t="shared" si="233"/>
        <v>42087.00608796296</v>
      </c>
      <c r="U2996" s="11">
        <f t="shared" si="234"/>
        <v>2015</v>
      </c>
    </row>
    <row r="2997" spans="1:21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8327</v>
      </c>
      <c r="R2997" t="s">
        <v>8331</v>
      </c>
      <c r="S2997" s="16">
        <f t="shared" si="232"/>
        <v>41153.066400462965</v>
      </c>
      <c r="T2997" s="16">
        <f t="shared" si="233"/>
        <v>41167.066400462965</v>
      </c>
      <c r="U2997" s="11">
        <f t="shared" si="234"/>
        <v>2012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 s="11">
        <f t="shared" si="234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 s="11">
        <f t="shared" si="23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 s="11">
        <f t="shared" si="234"/>
        <v>2011</v>
      </c>
    </row>
    <row r="3001" spans="1:21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0" t="s">
        <v>8323</v>
      </c>
      <c r="R3001" t="s">
        <v>8326</v>
      </c>
      <c r="S3001" s="16">
        <f t="shared" si="232"/>
        <v>42540.593530092592</v>
      </c>
      <c r="T3001" s="16">
        <f t="shared" si="233"/>
        <v>42570.593530092592</v>
      </c>
      <c r="U3001" s="11">
        <f t="shared" si="234"/>
        <v>2016</v>
      </c>
    </row>
    <row r="3002" spans="1:21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8311</v>
      </c>
      <c r="R3002" t="s">
        <v>8352</v>
      </c>
      <c r="S3002" s="16">
        <f t="shared" si="232"/>
        <v>42115.143634259264</v>
      </c>
      <c r="T3002" s="16">
        <f t="shared" si="233"/>
        <v>42145.143634259264</v>
      </c>
      <c r="U3002" s="11">
        <f t="shared" si="234"/>
        <v>2015</v>
      </c>
    </row>
    <row r="3003" spans="1:21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8323</v>
      </c>
      <c r="R3003" t="s">
        <v>8324</v>
      </c>
      <c r="S3003" s="16">
        <f t="shared" si="232"/>
        <v>42263.691574074073</v>
      </c>
      <c r="T3003" s="16">
        <f t="shared" si="233"/>
        <v>42293.691574074073</v>
      </c>
      <c r="U3003" s="11">
        <f t="shared" si="234"/>
        <v>2015</v>
      </c>
    </row>
    <row r="3004" spans="1:21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8308</v>
      </c>
      <c r="R3004" t="s">
        <v>8342</v>
      </c>
      <c r="S3004" s="16">
        <f t="shared" si="232"/>
        <v>41968.852118055554</v>
      </c>
      <c r="T3004" s="16">
        <f t="shared" si="233"/>
        <v>41998.852118055554</v>
      </c>
      <c r="U3004" s="11">
        <f t="shared" si="234"/>
        <v>2014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 s="11">
        <f t="shared" si="234"/>
        <v>2015</v>
      </c>
    </row>
    <row r="3006" spans="1:21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8327</v>
      </c>
      <c r="R3006" t="s">
        <v>8350</v>
      </c>
      <c r="S3006" s="16">
        <f t="shared" si="232"/>
        <v>41559.5549537037</v>
      </c>
      <c r="T3006" s="16">
        <f t="shared" si="233"/>
        <v>41589.596620370372</v>
      </c>
      <c r="U3006" s="11">
        <f t="shared" si="234"/>
        <v>2013</v>
      </c>
    </row>
    <row r="3007" spans="1:21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8311</v>
      </c>
      <c r="R3007" t="s">
        <v>8352</v>
      </c>
      <c r="S3007" s="16">
        <f t="shared" si="232"/>
        <v>40863.060127314813</v>
      </c>
      <c r="T3007" s="16">
        <f t="shared" si="233"/>
        <v>40893.060127314813</v>
      </c>
      <c r="U3007" s="11">
        <f t="shared" si="234"/>
        <v>2011</v>
      </c>
    </row>
    <row r="3008" spans="1:21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0" t="s">
        <v>8323</v>
      </c>
      <c r="R3008" t="s">
        <v>8326</v>
      </c>
      <c r="S3008" s="16">
        <f t="shared" si="232"/>
        <v>41793.191875000004</v>
      </c>
      <c r="T3008" s="16">
        <f t="shared" si="233"/>
        <v>41807.191875000004</v>
      </c>
      <c r="U3008" s="11">
        <f t="shared" si="234"/>
        <v>2014</v>
      </c>
    </row>
    <row r="3009" spans="1:21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0" t="s">
        <v>8323</v>
      </c>
      <c r="R3009" t="s">
        <v>8326</v>
      </c>
      <c r="S3009" s="16">
        <f t="shared" si="232"/>
        <v>42132.809953703705</v>
      </c>
      <c r="T3009" s="16">
        <f t="shared" si="233"/>
        <v>42192.809953703705</v>
      </c>
      <c r="U3009" s="11">
        <f t="shared" si="234"/>
        <v>2015</v>
      </c>
    </row>
    <row r="3010" spans="1:21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0" t="s">
        <v>8313</v>
      </c>
      <c r="R3010" t="s">
        <v>8355</v>
      </c>
      <c r="S3010" s="16">
        <f t="shared" si="232"/>
        <v>42281.136099537034</v>
      </c>
      <c r="T3010" s="16">
        <f t="shared" si="233"/>
        <v>42311.177766203706</v>
      </c>
      <c r="U3010" s="11">
        <f t="shared" si="234"/>
        <v>2015</v>
      </c>
    </row>
    <row r="3011" spans="1:21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0" t="s">
        <v>8323</v>
      </c>
      <c r="R3011" t="s">
        <v>8326</v>
      </c>
      <c r="S3011" s="16">
        <f t="shared" ref="S3011:S3074" si="237">(((J3011/60)/60)/24)+DATE(1970,1,1)</f>
        <v>42031.666898148149</v>
      </c>
      <c r="T3011" s="16">
        <f t="shared" ref="T3011:T3074" si="238">(((I3011/60)/60)/24)+DATE(1970,1,1)</f>
        <v>42064.125</v>
      </c>
      <c r="U3011" s="11">
        <f t="shared" ref="U3011:U3074" si="239">YEAR(S3011)</f>
        <v>2015</v>
      </c>
    </row>
    <row r="3012" spans="1:21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8316</v>
      </c>
      <c r="R3012" t="s">
        <v>8334</v>
      </c>
      <c r="S3012" s="16">
        <f t="shared" si="237"/>
        <v>40973.740451388891</v>
      </c>
      <c r="T3012" s="16">
        <f t="shared" si="238"/>
        <v>41003.698784722219</v>
      </c>
      <c r="U3012" s="11">
        <f t="shared" si="239"/>
        <v>2012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 s="11">
        <f t="shared" si="239"/>
        <v>2017</v>
      </c>
    </row>
    <row r="3014" spans="1:21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8327</v>
      </c>
      <c r="R3014" t="s">
        <v>8350</v>
      </c>
      <c r="S3014" s="16">
        <f t="shared" si="237"/>
        <v>41575.880914351852</v>
      </c>
      <c r="T3014" s="16">
        <f t="shared" si="238"/>
        <v>41605.922581018516</v>
      </c>
      <c r="U3014" s="11">
        <f t="shared" si="239"/>
        <v>2013</v>
      </c>
    </row>
    <row r="3015" spans="1:21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8327</v>
      </c>
      <c r="R3015" t="s">
        <v>8350</v>
      </c>
      <c r="S3015" s="16">
        <f t="shared" si="237"/>
        <v>41149.796064814815</v>
      </c>
      <c r="T3015" s="16">
        <f t="shared" si="238"/>
        <v>41175.100694444445</v>
      </c>
      <c r="U3015" s="11">
        <f t="shared" si="239"/>
        <v>2012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 s="11">
        <f t="shared" si="239"/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 s="11">
        <f t="shared" si="239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 s="11">
        <f t="shared" si="239"/>
        <v>2013</v>
      </c>
    </row>
    <row r="3019" spans="1:21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0" t="s">
        <v>8323</v>
      </c>
      <c r="R3019" t="s">
        <v>8326</v>
      </c>
      <c r="S3019" s="16">
        <f t="shared" si="237"/>
        <v>41906.819513888891</v>
      </c>
      <c r="T3019" s="16">
        <f t="shared" si="238"/>
        <v>41938.838888888888</v>
      </c>
      <c r="U3019" s="11">
        <f t="shared" si="239"/>
        <v>2014</v>
      </c>
    </row>
    <row r="3020" spans="1:21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8327</v>
      </c>
      <c r="R3020" t="s">
        <v>8331</v>
      </c>
      <c r="S3020" s="16">
        <f t="shared" si="237"/>
        <v>42793.700821759259</v>
      </c>
      <c r="T3020" s="16">
        <f t="shared" si="238"/>
        <v>42796.700821759259</v>
      </c>
      <c r="U3020" s="11">
        <f t="shared" si="239"/>
        <v>2017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 s="11">
        <f t="shared" si="239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 s="11">
        <f t="shared" si="239"/>
        <v>2015</v>
      </c>
    </row>
    <row r="3023" spans="1:21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8319</v>
      </c>
      <c r="R3023" t="s">
        <v>8345</v>
      </c>
      <c r="S3023" s="16">
        <f t="shared" si="237"/>
        <v>42211.732430555552</v>
      </c>
      <c r="T3023" s="16">
        <f t="shared" si="238"/>
        <v>42241.732430555552</v>
      </c>
      <c r="U3023" s="11">
        <f t="shared" si="239"/>
        <v>2015</v>
      </c>
    </row>
    <row r="3024" spans="1:21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8319</v>
      </c>
      <c r="R3024" t="s">
        <v>8345</v>
      </c>
      <c r="S3024" s="16">
        <f t="shared" si="237"/>
        <v>41918.628240740742</v>
      </c>
      <c r="T3024" s="16">
        <f t="shared" si="238"/>
        <v>41978.669907407413</v>
      </c>
      <c r="U3024" s="11">
        <f t="shared" si="239"/>
        <v>2014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 s="11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 s="11">
        <f t="shared" si="239"/>
        <v>2014</v>
      </c>
    </row>
    <row r="3027" spans="1:21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8311</v>
      </c>
      <c r="R3027" t="s">
        <v>8352</v>
      </c>
      <c r="S3027" s="16">
        <f t="shared" si="237"/>
        <v>42130.795983796299</v>
      </c>
      <c r="T3027" s="16">
        <f t="shared" si="238"/>
        <v>42175.795983796299</v>
      </c>
      <c r="U3027" s="11">
        <f t="shared" si="239"/>
        <v>2015</v>
      </c>
    </row>
    <row r="3028" spans="1:21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8321</v>
      </c>
      <c r="R3028" t="s">
        <v>8339</v>
      </c>
      <c r="S3028" s="16">
        <f t="shared" si="237"/>
        <v>41340.303032407406</v>
      </c>
      <c r="T3028" s="16">
        <f t="shared" si="238"/>
        <v>41370.261365740742</v>
      </c>
      <c r="U3028" s="11">
        <f t="shared" si="239"/>
        <v>2013</v>
      </c>
    </row>
    <row r="3029" spans="1:21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8311</v>
      </c>
      <c r="R3029" t="s">
        <v>8356</v>
      </c>
      <c r="S3029" s="16">
        <f t="shared" si="237"/>
        <v>40863.013356481482</v>
      </c>
      <c r="T3029" s="16">
        <f t="shared" si="238"/>
        <v>40893.013356481482</v>
      </c>
      <c r="U3029" s="11">
        <f t="shared" si="239"/>
        <v>2011</v>
      </c>
    </row>
    <row r="3030" spans="1:21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8327</v>
      </c>
      <c r="R3030" t="s">
        <v>8330</v>
      </c>
      <c r="S3030" s="16">
        <f t="shared" si="237"/>
        <v>42673.577534722222</v>
      </c>
      <c r="T3030" s="16">
        <f t="shared" si="238"/>
        <v>42713.619201388887</v>
      </c>
      <c r="U3030" s="11">
        <f t="shared" si="239"/>
        <v>2016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 s="11">
        <f t="shared" si="239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 s="11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 s="11">
        <f t="shared" si="239"/>
        <v>2015</v>
      </c>
    </row>
    <row r="3034" spans="1:21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8319</v>
      </c>
      <c r="R3034" t="s">
        <v>8345</v>
      </c>
      <c r="S3034" s="16">
        <f t="shared" si="237"/>
        <v>42234.105462962965</v>
      </c>
      <c r="T3034" s="16">
        <f t="shared" si="238"/>
        <v>42264.105462962965</v>
      </c>
      <c r="U3034" s="11">
        <f t="shared" si="239"/>
        <v>2015</v>
      </c>
    </row>
    <row r="3035" spans="1:21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8311</v>
      </c>
      <c r="R3035" t="s">
        <v>8348</v>
      </c>
      <c r="S3035" s="16">
        <f t="shared" si="237"/>
        <v>42708.668576388889</v>
      </c>
      <c r="T3035" s="16">
        <f t="shared" si="238"/>
        <v>42738.668576388889</v>
      </c>
      <c r="U3035" s="11">
        <f t="shared" si="239"/>
        <v>2016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 s="11">
        <f t="shared" si="239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 s="11">
        <f t="shared" si="239"/>
        <v>2016</v>
      </c>
    </row>
    <row r="3038" spans="1:21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8323</v>
      </c>
      <c r="R3038" t="s">
        <v>8324</v>
      </c>
      <c r="S3038" s="16">
        <f t="shared" si="237"/>
        <v>41957.833726851852</v>
      </c>
      <c r="T3038" s="16">
        <f t="shared" si="238"/>
        <v>41987.833726851852</v>
      </c>
      <c r="U3038" s="11">
        <f t="shared" si="239"/>
        <v>2014</v>
      </c>
    </row>
    <row r="3039" spans="1:21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8321</v>
      </c>
      <c r="R3039" t="s">
        <v>8339</v>
      </c>
      <c r="S3039" s="16">
        <f t="shared" si="237"/>
        <v>41844.922662037039</v>
      </c>
      <c r="T3039" s="16">
        <f t="shared" si="238"/>
        <v>41874.922662037039</v>
      </c>
      <c r="U3039" s="11">
        <f t="shared" si="239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 s="11">
        <f t="shared" si="239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 s="11">
        <f t="shared" si="239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 s="11">
        <f t="shared" si="239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 s="11">
        <f t="shared" si="239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 s="11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 s="11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 s="11">
        <f t="shared" si="239"/>
        <v>2014</v>
      </c>
    </row>
    <row r="3047" spans="1:21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0" t="s">
        <v>8323</v>
      </c>
      <c r="R3047" t="s">
        <v>8326</v>
      </c>
      <c r="S3047" s="16">
        <f t="shared" si="237"/>
        <v>41863.359282407408</v>
      </c>
      <c r="T3047" s="16">
        <f t="shared" si="238"/>
        <v>41893.359282407408</v>
      </c>
      <c r="U3047" s="11">
        <f t="shared" si="239"/>
        <v>2014</v>
      </c>
    </row>
    <row r="3048" spans="1:21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0" t="s">
        <v>8323</v>
      </c>
      <c r="R3048" t="s">
        <v>8326</v>
      </c>
      <c r="S3048" s="16">
        <f t="shared" si="237"/>
        <v>41787.681527777779</v>
      </c>
      <c r="T3048" s="16">
        <f t="shared" si="238"/>
        <v>41817.681527777779</v>
      </c>
      <c r="U3048" s="11">
        <f t="shared" si="239"/>
        <v>2014</v>
      </c>
    </row>
    <row r="3049" spans="1:21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0" t="s">
        <v>8323</v>
      </c>
      <c r="R3049" t="s">
        <v>8326</v>
      </c>
      <c r="S3049" s="16">
        <f t="shared" si="237"/>
        <v>42136.092488425929</v>
      </c>
      <c r="T3049" s="16">
        <f t="shared" si="238"/>
        <v>42166.092488425929</v>
      </c>
      <c r="U3049" s="11">
        <f t="shared" si="239"/>
        <v>2015</v>
      </c>
    </row>
    <row r="3050" spans="1:21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0" t="s">
        <v>8323</v>
      </c>
      <c r="R3050" t="s">
        <v>8326</v>
      </c>
      <c r="S3050" s="16">
        <f t="shared" si="237"/>
        <v>42657.38726851852</v>
      </c>
      <c r="T3050" s="16">
        <f t="shared" si="238"/>
        <v>42687.428935185191</v>
      </c>
      <c r="U3050" s="11">
        <f t="shared" si="239"/>
        <v>2016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 s="11">
        <f t="shared" si="239"/>
        <v>2016</v>
      </c>
    </row>
    <row r="3052" spans="1:21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8308</v>
      </c>
      <c r="R3052" t="s">
        <v>8340</v>
      </c>
      <c r="S3052" s="16">
        <f t="shared" si="237"/>
        <v>42033.001087962963</v>
      </c>
      <c r="T3052" s="16">
        <f t="shared" si="238"/>
        <v>42063.001087962963</v>
      </c>
      <c r="U3052" s="11">
        <f t="shared" si="239"/>
        <v>2015</v>
      </c>
    </row>
    <row r="3053" spans="1:21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8327</v>
      </c>
      <c r="R3053" t="s">
        <v>8354</v>
      </c>
      <c r="S3053" s="16">
        <f t="shared" si="237"/>
        <v>41509.905995370369</v>
      </c>
      <c r="T3053" s="16">
        <f t="shared" si="238"/>
        <v>41569.905995370369</v>
      </c>
      <c r="U3053" s="11">
        <f t="shared" si="239"/>
        <v>2013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 s="11">
        <f t="shared" si="239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 s="11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 s="11">
        <f t="shared" si="239"/>
        <v>2014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0" t="s">
        <v>8323</v>
      </c>
      <c r="R3057" t="s">
        <v>8326</v>
      </c>
      <c r="S3057" s="16">
        <f t="shared" si="237"/>
        <v>42620.91097222222</v>
      </c>
      <c r="T3057" s="16">
        <f t="shared" si="238"/>
        <v>42650.91097222222</v>
      </c>
      <c r="U3057" s="11">
        <f t="shared" si="239"/>
        <v>2016</v>
      </c>
    </row>
    <row r="3058" spans="1:21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8321</v>
      </c>
      <c r="R3058" t="s">
        <v>8325</v>
      </c>
      <c r="S3058" s="16">
        <f t="shared" si="237"/>
        <v>42031.769884259258</v>
      </c>
      <c r="T3058" s="16">
        <f t="shared" si="238"/>
        <v>42090.110416666663</v>
      </c>
      <c r="U3058" s="11">
        <f t="shared" si="239"/>
        <v>2015</v>
      </c>
    </row>
    <row r="3059" spans="1:21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8316</v>
      </c>
      <c r="R3059" t="s">
        <v>8334</v>
      </c>
      <c r="S3059" s="16">
        <f t="shared" si="237"/>
        <v>41599.855682870373</v>
      </c>
      <c r="T3059" s="16">
        <f t="shared" si="238"/>
        <v>41629.855682870373</v>
      </c>
      <c r="U3059" s="11">
        <f t="shared" si="239"/>
        <v>2013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0" t="s">
        <v>8323</v>
      </c>
      <c r="R3060" t="s">
        <v>8326</v>
      </c>
      <c r="S3060" s="16">
        <f t="shared" si="237"/>
        <v>42047.07640046296</v>
      </c>
      <c r="T3060" s="16">
        <f t="shared" si="238"/>
        <v>42077.034733796296</v>
      </c>
      <c r="U3060" s="11">
        <f t="shared" si="239"/>
        <v>2015</v>
      </c>
    </row>
    <row r="3061" spans="1:21" ht="48" hidden="1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8323</v>
      </c>
      <c r="R3061" t="s">
        <v>8335</v>
      </c>
      <c r="S3061" s="16">
        <f t="shared" si="237"/>
        <v>42144.415532407409</v>
      </c>
      <c r="T3061" s="16">
        <f t="shared" si="238"/>
        <v>42165.415532407409</v>
      </c>
      <c r="U3061" s="11">
        <f t="shared" si="239"/>
        <v>2015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 s="11">
        <f t="shared" si="239"/>
        <v>2014</v>
      </c>
    </row>
    <row r="3063" spans="1:21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8323</v>
      </c>
      <c r="R3063" t="s">
        <v>8324</v>
      </c>
      <c r="S3063" s="16">
        <f t="shared" si="237"/>
        <v>42435.942083333335</v>
      </c>
      <c r="T3063" s="16">
        <f t="shared" si="238"/>
        <v>42495.900416666671</v>
      </c>
      <c r="U3063" s="11">
        <f t="shared" si="239"/>
        <v>2016</v>
      </c>
    </row>
    <row r="3064" spans="1:21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8316</v>
      </c>
      <c r="R3064" t="s">
        <v>8334</v>
      </c>
      <c r="S3064" s="16">
        <f t="shared" si="237"/>
        <v>41557.013182870374</v>
      </c>
      <c r="T3064" s="16">
        <f t="shared" si="238"/>
        <v>41587.054849537039</v>
      </c>
      <c r="U3064" s="11">
        <f t="shared" si="239"/>
        <v>2013</v>
      </c>
    </row>
    <row r="3065" spans="1:21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8323</v>
      </c>
      <c r="R3065" t="s">
        <v>8324</v>
      </c>
      <c r="S3065" s="16">
        <f t="shared" si="237"/>
        <v>41981.57230324074</v>
      </c>
      <c r="T3065" s="16">
        <f t="shared" si="238"/>
        <v>42012.570138888885</v>
      </c>
      <c r="U3065" s="11">
        <f t="shared" si="239"/>
        <v>2014</v>
      </c>
    </row>
    <row r="3066" spans="1:21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8308</v>
      </c>
      <c r="R3066" t="s">
        <v>8310</v>
      </c>
      <c r="S3066" s="16">
        <f t="shared" si="237"/>
        <v>41999.164340277777</v>
      </c>
      <c r="T3066" s="16">
        <f t="shared" si="238"/>
        <v>42029.164340277777</v>
      </c>
      <c r="U3066" s="11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 s="11">
        <f t="shared" si="239"/>
        <v>2015</v>
      </c>
    </row>
    <row r="3068" spans="1:21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8316</v>
      </c>
      <c r="R3068" t="s">
        <v>8344</v>
      </c>
      <c r="S3068" s="16">
        <f t="shared" si="237"/>
        <v>42736.9066087963</v>
      </c>
      <c r="T3068" s="16">
        <f t="shared" si="238"/>
        <v>42756.9066087963</v>
      </c>
      <c r="U3068" s="11">
        <f t="shared" si="239"/>
        <v>2017</v>
      </c>
    </row>
    <row r="3069" spans="1:21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8316</v>
      </c>
      <c r="R3069" t="s">
        <v>8344</v>
      </c>
      <c r="S3069" s="16">
        <f t="shared" si="237"/>
        <v>42742.246493055558</v>
      </c>
      <c r="T3069" s="16">
        <f t="shared" si="238"/>
        <v>42795.166666666672</v>
      </c>
      <c r="U3069" s="11">
        <f t="shared" si="239"/>
        <v>2017</v>
      </c>
    </row>
    <row r="3070" spans="1:21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8323</v>
      </c>
      <c r="R3070" t="s">
        <v>8324</v>
      </c>
      <c r="S3070" s="16">
        <f t="shared" si="237"/>
        <v>42665.150347222225</v>
      </c>
      <c r="T3070" s="16">
        <f t="shared" si="238"/>
        <v>42725.192013888889</v>
      </c>
      <c r="U3070" s="11">
        <f t="shared" si="239"/>
        <v>2016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0" t="s">
        <v>8323</v>
      </c>
      <c r="R3071" t="s">
        <v>8326</v>
      </c>
      <c r="S3071" s="16">
        <f t="shared" si="237"/>
        <v>41878.911550925928</v>
      </c>
      <c r="T3071" s="16">
        <f t="shared" si="238"/>
        <v>41938.911550925928</v>
      </c>
      <c r="U3071" s="11">
        <f t="shared" si="239"/>
        <v>2014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0" t="s">
        <v>8323</v>
      </c>
      <c r="R3072" t="s">
        <v>8326</v>
      </c>
      <c r="S3072" s="16">
        <f t="shared" si="237"/>
        <v>41843.775011574071</v>
      </c>
      <c r="T3072" s="16">
        <f t="shared" si="238"/>
        <v>41863.775011574071</v>
      </c>
      <c r="U3072" s="11">
        <f t="shared" si="239"/>
        <v>2014</v>
      </c>
    </row>
    <row r="3073" spans="1:21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8327</v>
      </c>
      <c r="R3073" t="s">
        <v>8328</v>
      </c>
      <c r="S3073" s="16">
        <f t="shared" si="237"/>
        <v>41569.698831018519</v>
      </c>
      <c r="T3073" s="16">
        <f t="shared" si="238"/>
        <v>41599.740497685183</v>
      </c>
      <c r="U3073" s="11">
        <f t="shared" si="239"/>
        <v>2013</v>
      </c>
    </row>
    <row r="3074" spans="1:21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0" t="s">
        <v>8321</v>
      </c>
      <c r="R3074" t="s">
        <v>8339</v>
      </c>
      <c r="S3074" s="16">
        <f t="shared" si="237"/>
        <v>41576.834513888891</v>
      </c>
      <c r="T3074" s="16">
        <f t="shared" si="238"/>
        <v>41609.876180555555</v>
      </c>
      <c r="U3074" s="11">
        <f t="shared" si="239"/>
        <v>2013</v>
      </c>
    </row>
    <row r="3075" spans="1:21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0" t="s">
        <v>8311</v>
      </c>
      <c r="R3075" t="s">
        <v>8349</v>
      </c>
      <c r="S3075" s="16">
        <f t="shared" ref="S3075:S3138" si="242">(((J3075/60)/60)/24)+DATE(1970,1,1)</f>
        <v>42404.033090277779</v>
      </c>
      <c r="T3075" s="16">
        <f t="shared" ref="T3075:T3138" si="243">(((I3075/60)/60)/24)+DATE(1970,1,1)</f>
        <v>42428.999305555553</v>
      </c>
      <c r="U3075" s="11">
        <f t="shared" ref="U3075:U3138" si="244">YEAR(S3075)</f>
        <v>2016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 s="11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 s="11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 s="11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 s="11">
        <f t="shared" si="244"/>
        <v>2017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0" t="s">
        <v>8323</v>
      </c>
      <c r="R3080" t="s">
        <v>8326</v>
      </c>
      <c r="S3080" s="16">
        <f t="shared" si="242"/>
        <v>41843.664618055554</v>
      </c>
      <c r="T3080" s="16">
        <f t="shared" si="243"/>
        <v>41855.666666666664</v>
      </c>
      <c r="U3080" s="11">
        <f t="shared" si="244"/>
        <v>2014</v>
      </c>
    </row>
    <row r="3081" spans="1:21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8319</v>
      </c>
      <c r="R3081" t="s">
        <v>8345</v>
      </c>
      <c r="S3081" s="16">
        <f t="shared" si="242"/>
        <v>42087.878912037035</v>
      </c>
      <c r="T3081" s="16">
        <f t="shared" si="243"/>
        <v>42117.878912037035</v>
      </c>
      <c r="U3081" s="11">
        <f t="shared" si="244"/>
        <v>2015</v>
      </c>
    </row>
    <row r="3082" spans="1:21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8327</v>
      </c>
      <c r="R3082" t="s">
        <v>8350</v>
      </c>
      <c r="S3082" s="16">
        <f t="shared" si="242"/>
        <v>41711.169085648151</v>
      </c>
      <c r="T3082" s="16">
        <f t="shared" si="243"/>
        <v>41771.169085648151</v>
      </c>
      <c r="U3082" s="11">
        <f t="shared" si="244"/>
        <v>2014</v>
      </c>
    </row>
    <row r="3083" spans="1:21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8308</v>
      </c>
      <c r="R3083" t="s">
        <v>8342</v>
      </c>
      <c r="S3083" s="16">
        <f t="shared" si="242"/>
        <v>41954.688310185185</v>
      </c>
      <c r="T3083" s="16">
        <f t="shared" si="243"/>
        <v>41984.688310185185</v>
      </c>
      <c r="U3083" s="11">
        <f t="shared" si="244"/>
        <v>2014</v>
      </c>
    </row>
    <row r="3084" spans="1:21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8319</v>
      </c>
      <c r="R3084" t="s">
        <v>8320</v>
      </c>
      <c r="S3084" s="16">
        <f t="shared" si="242"/>
        <v>42807.755173611105</v>
      </c>
      <c r="T3084" s="16">
        <f t="shared" si="243"/>
        <v>42814.755173611105</v>
      </c>
      <c r="U3084" s="11">
        <f t="shared" si="244"/>
        <v>2017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0" t="s">
        <v>8323</v>
      </c>
      <c r="R3085" t="s">
        <v>8326</v>
      </c>
      <c r="S3085" s="16">
        <f t="shared" si="242"/>
        <v>42425.730671296296</v>
      </c>
      <c r="T3085" s="16">
        <f t="shared" si="243"/>
        <v>42442.5</v>
      </c>
      <c r="U3085" s="11">
        <f t="shared" si="244"/>
        <v>2016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 s="11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 s="11">
        <f t="shared" si="244"/>
        <v>2014</v>
      </c>
    </row>
    <row r="3088" spans="1:21" ht="48" hidden="1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8323</v>
      </c>
      <c r="R3088" t="s">
        <v>8335</v>
      </c>
      <c r="S3088" s="16">
        <f t="shared" si="242"/>
        <v>42138.798819444448</v>
      </c>
      <c r="T3088" s="16">
        <f t="shared" si="243"/>
        <v>42170.798819444448</v>
      </c>
      <c r="U3088" s="11">
        <f t="shared" si="244"/>
        <v>2015</v>
      </c>
    </row>
    <row r="3089" spans="1:21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8327</v>
      </c>
      <c r="R3089" t="s">
        <v>8354</v>
      </c>
      <c r="S3089" s="16">
        <f t="shared" si="242"/>
        <v>40939.948773148149</v>
      </c>
      <c r="T3089" s="16">
        <f t="shared" si="243"/>
        <v>40960.948773148149</v>
      </c>
      <c r="U3089" s="11">
        <f t="shared" si="244"/>
        <v>2012</v>
      </c>
    </row>
    <row r="3090" spans="1:21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8323</v>
      </c>
      <c r="R3090" t="s">
        <v>8324</v>
      </c>
      <c r="S3090" s="16">
        <f t="shared" si="242"/>
        <v>42678.932083333333</v>
      </c>
      <c r="T3090" s="16">
        <f t="shared" si="243"/>
        <v>42683.973750000005</v>
      </c>
      <c r="U3090" s="11">
        <f t="shared" si="244"/>
        <v>2016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 s="11">
        <f t="shared" si="244"/>
        <v>2016</v>
      </c>
    </row>
    <row r="3092" spans="1:21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8316</v>
      </c>
      <c r="R3092" t="s">
        <v>8334</v>
      </c>
      <c r="S3092" s="16">
        <f t="shared" si="242"/>
        <v>42430.747511574074</v>
      </c>
      <c r="T3092" s="16">
        <f t="shared" si="243"/>
        <v>42460.70584490741</v>
      </c>
      <c r="U3092" s="11">
        <f t="shared" si="244"/>
        <v>2016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 s="11">
        <f t="shared" si="244"/>
        <v>2010</v>
      </c>
    </row>
    <row r="3094" spans="1:21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8308</v>
      </c>
      <c r="R3094" t="s">
        <v>8342</v>
      </c>
      <c r="S3094" s="16">
        <f t="shared" si="242"/>
        <v>42070.677604166667</v>
      </c>
      <c r="T3094" s="16">
        <f t="shared" si="243"/>
        <v>42100.635937500003</v>
      </c>
      <c r="U3094" s="11">
        <f t="shared" si="244"/>
        <v>2015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 s="11">
        <f t="shared" si="244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 s="11">
        <f t="shared" si="244"/>
        <v>2012</v>
      </c>
    </row>
    <row r="3097" spans="1:21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8323</v>
      </c>
      <c r="R3097" t="s">
        <v>8335</v>
      </c>
      <c r="S3097" s="16">
        <f t="shared" si="242"/>
        <v>42013.424502314811</v>
      </c>
      <c r="T3097" s="16">
        <f t="shared" si="243"/>
        <v>42051.424502314811</v>
      </c>
      <c r="U3097" s="11">
        <f t="shared" si="244"/>
        <v>2015</v>
      </c>
    </row>
    <row r="3098" spans="1:21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8311</v>
      </c>
      <c r="R3098" t="s">
        <v>8356</v>
      </c>
      <c r="S3098" s="16">
        <f t="shared" si="242"/>
        <v>42068.799039351856</v>
      </c>
      <c r="T3098" s="16">
        <f t="shared" si="243"/>
        <v>42098.757372685184</v>
      </c>
      <c r="U3098" s="11">
        <f t="shared" si="244"/>
        <v>2015</v>
      </c>
    </row>
    <row r="3099" spans="1:21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8323</v>
      </c>
      <c r="R3099" t="s">
        <v>8326</v>
      </c>
      <c r="S3099" s="16">
        <f t="shared" si="242"/>
        <v>42069.903437500005</v>
      </c>
      <c r="T3099" s="16">
        <f t="shared" si="243"/>
        <v>42092.833333333328</v>
      </c>
      <c r="U3099" s="11">
        <f t="shared" si="244"/>
        <v>2015</v>
      </c>
    </row>
    <row r="3100" spans="1:21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0" t="s">
        <v>8323</v>
      </c>
      <c r="R3100" t="s">
        <v>8326</v>
      </c>
      <c r="S3100" s="16">
        <f t="shared" si="242"/>
        <v>41991.022488425922</v>
      </c>
      <c r="T3100" s="16">
        <f t="shared" si="243"/>
        <v>42015.041666666672</v>
      </c>
      <c r="U3100" s="11">
        <f t="shared" si="244"/>
        <v>2014</v>
      </c>
    </row>
    <row r="3101" spans="1:21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8321</v>
      </c>
      <c r="R3101" t="s">
        <v>8325</v>
      </c>
      <c r="S3101" s="16">
        <f t="shared" si="242"/>
        <v>42032.82576388889</v>
      </c>
      <c r="T3101" s="16">
        <f t="shared" si="243"/>
        <v>42062.82576388889</v>
      </c>
      <c r="U3101" s="11">
        <f t="shared" si="244"/>
        <v>2015</v>
      </c>
    </row>
    <row r="3102" spans="1:21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8327</v>
      </c>
      <c r="R3102" t="s">
        <v>8330</v>
      </c>
      <c r="S3102" s="16">
        <f t="shared" si="242"/>
        <v>42559.814178240747</v>
      </c>
      <c r="T3102" s="16">
        <f t="shared" si="243"/>
        <v>42589.814178240747</v>
      </c>
      <c r="U3102" s="11">
        <f t="shared" si="244"/>
        <v>2016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 s="11">
        <f t="shared" si="244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 s="11">
        <f t="shared" si="244"/>
        <v>2014</v>
      </c>
    </row>
    <row r="3105" spans="1:21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8308</v>
      </c>
      <c r="R3105" t="s">
        <v>8342</v>
      </c>
      <c r="S3105" s="16">
        <f t="shared" si="242"/>
        <v>42094.101145833338</v>
      </c>
      <c r="T3105" s="16">
        <f t="shared" si="243"/>
        <v>42124.101145833338</v>
      </c>
      <c r="U3105" s="11">
        <f t="shared" si="244"/>
        <v>2015</v>
      </c>
    </row>
    <row r="3106" spans="1:21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8319</v>
      </c>
      <c r="R3106" t="s">
        <v>8320</v>
      </c>
      <c r="S3106" s="16">
        <f t="shared" si="242"/>
        <v>42804.034120370372</v>
      </c>
      <c r="T3106" s="16">
        <f t="shared" si="243"/>
        <v>42855.708333333328</v>
      </c>
      <c r="U3106" s="11">
        <f t="shared" si="244"/>
        <v>2017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 s="11">
        <f t="shared" si="244"/>
        <v>2014</v>
      </c>
    </row>
    <row r="3108" spans="1:21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8308</v>
      </c>
      <c r="R3108" t="s">
        <v>8310</v>
      </c>
      <c r="S3108" s="16">
        <f t="shared" si="242"/>
        <v>42115.656539351854</v>
      </c>
      <c r="T3108" s="16">
        <f t="shared" si="243"/>
        <v>42145.656539351854</v>
      </c>
      <c r="U3108" s="11">
        <f t="shared" si="244"/>
        <v>2015</v>
      </c>
    </row>
    <row r="3109" spans="1:21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8308</v>
      </c>
      <c r="R3109" t="s">
        <v>8342</v>
      </c>
      <c r="S3109" s="16">
        <f t="shared" si="242"/>
        <v>42192.816238425927</v>
      </c>
      <c r="T3109" s="16">
        <f t="shared" si="243"/>
        <v>42212.165972222225</v>
      </c>
      <c r="U3109" s="11">
        <f t="shared" si="244"/>
        <v>2015</v>
      </c>
    </row>
    <row r="3110" spans="1:21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8308</v>
      </c>
      <c r="R3110" t="s">
        <v>8315</v>
      </c>
      <c r="S3110" s="16">
        <f t="shared" si="242"/>
        <v>42408.714814814812</v>
      </c>
      <c r="T3110" s="16">
        <f t="shared" si="243"/>
        <v>42438.714814814812</v>
      </c>
      <c r="U3110" s="11">
        <f t="shared" si="244"/>
        <v>2016</v>
      </c>
    </row>
    <row r="3111" spans="1:21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8308</v>
      </c>
      <c r="R3111" t="s">
        <v>8310</v>
      </c>
      <c r="S3111" s="16">
        <f t="shared" si="242"/>
        <v>42061.11583333333</v>
      </c>
      <c r="T3111" s="16">
        <f t="shared" si="243"/>
        <v>42091.074166666673</v>
      </c>
      <c r="U3111" s="11">
        <f t="shared" si="244"/>
        <v>2015</v>
      </c>
    </row>
    <row r="3112" spans="1:21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8308</v>
      </c>
      <c r="R3112" t="s">
        <v>8310</v>
      </c>
      <c r="S3112" s="16">
        <f t="shared" si="242"/>
        <v>41836.847615740742</v>
      </c>
      <c r="T3112" s="16">
        <f t="shared" si="243"/>
        <v>41866.847615740742</v>
      </c>
      <c r="U3112" s="11">
        <f t="shared" si="244"/>
        <v>2014</v>
      </c>
    </row>
    <row r="3113" spans="1:21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8327</v>
      </c>
      <c r="R3113" t="s">
        <v>8331</v>
      </c>
      <c r="S3113" s="16">
        <f t="shared" si="242"/>
        <v>42141.762800925921</v>
      </c>
      <c r="T3113" s="16">
        <f t="shared" si="243"/>
        <v>42164.083333333328</v>
      </c>
      <c r="U3113" s="11">
        <f t="shared" si="244"/>
        <v>2015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 s="11">
        <f t="shared" si="244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 s="11">
        <f t="shared" si="244"/>
        <v>2014</v>
      </c>
    </row>
    <row r="3116" spans="1:21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8323</v>
      </c>
      <c r="R3116" t="s">
        <v>8324</v>
      </c>
      <c r="S3116" s="16">
        <f t="shared" si="242"/>
        <v>42766.956921296296</v>
      </c>
      <c r="T3116" s="16">
        <f t="shared" si="243"/>
        <v>42796.956921296296</v>
      </c>
      <c r="U3116" s="11">
        <f t="shared" si="244"/>
        <v>2017</v>
      </c>
    </row>
    <row r="3117" spans="1:21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0" t="s">
        <v>8323</v>
      </c>
      <c r="R3117" t="s">
        <v>8326</v>
      </c>
      <c r="S3117" s="16">
        <f t="shared" si="242"/>
        <v>41856.672152777777</v>
      </c>
      <c r="T3117" s="16">
        <f t="shared" si="243"/>
        <v>41886.672152777777</v>
      </c>
      <c r="U3117" s="11">
        <f t="shared" si="244"/>
        <v>2014</v>
      </c>
    </row>
    <row r="3118" spans="1:21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8311</v>
      </c>
      <c r="R3118" t="s">
        <v>8352</v>
      </c>
      <c r="S3118" s="16">
        <f t="shared" si="242"/>
        <v>41550.922974537039</v>
      </c>
      <c r="T3118" s="16">
        <f t="shared" si="243"/>
        <v>41580.922974537039</v>
      </c>
      <c r="U3118" s="11">
        <f t="shared" si="244"/>
        <v>2013</v>
      </c>
    </row>
    <row r="3119" spans="1:21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8311</v>
      </c>
      <c r="R3119" t="s">
        <v>8356</v>
      </c>
      <c r="S3119" s="16">
        <f t="shared" si="242"/>
        <v>42524.36650462963</v>
      </c>
      <c r="T3119" s="16">
        <f t="shared" si="243"/>
        <v>42567.36650462963</v>
      </c>
      <c r="U3119" s="11">
        <f t="shared" si="244"/>
        <v>2016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 s="11">
        <f t="shared" si="244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 s="11">
        <f t="shared" si="244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 s="11">
        <f t="shared" si="244"/>
        <v>2015</v>
      </c>
    </row>
    <row r="3123" spans="1:21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8327</v>
      </c>
      <c r="R3123" t="s">
        <v>8350</v>
      </c>
      <c r="S3123" s="16">
        <f t="shared" si="242"/>
        <v>42599.965324074074</v>
      </c>
      <c r="T3123" s="16">
        <f t="shared" si="243"/>
        <v>42629.965324074074</v>
      </c>
      <c r="U3123" s="11">
        <f t="shared" si="244"/>
        <v>2016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0" t="s">
        <v>8323</v>
      </c>
      <c r="R3124" t="s">
        <v>8326</v>
      </c>
      <c r="S3124" s="16">
        <f t="shared" si="242"/>
        <v>42615.142870370371</v>
      </c>
      <c r="T3124" s="16">
        <f t="shared" si="243"/>
        <v>42645.142870370371</v>
      </c>
      <c r="U3124" s="11">
        <f t="shared" si="244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 s="11">
        <f t="shared" si="244"/>
        <v>2016</v>
      </c>
    </row>
    <row r="3126" spans="1:21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8308</v>
      </c>
      <c r="R3126" t="s">
        <v>8310</v>
      </c>
      <c r="S3126" s="16">
        <f t="shared" si="242"/>
        <v>42683.420312500006</v>
      </c>
      <c r="T3126" s="16">
        <f t="shared" si="243"/>
        <v>42698.958333333328</v>
      </c>
      <c r="U3126" s="11">
        <f t="shared" si="244"/>
        <v>2016</v>
      </c>
    </row>
    <row r="3127" spans="1:21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8319</v>
      </c>
      <c r="R3127" t="s">
        <v>8345</v>
      </c>
      <c r="S3127" s="16">
        <f t="shared" si="242"/>
        <v>41854.747592592597</v>
      </c>
      <c r="T3127" s="16">
        <f t="shared" si="243"/>
        <v>41914.747592592597</v>
      </c>
      <c r="U3127" s="11">
        <f t="shared" si="244"/>
        <v>2014</v>
      </c>
    </row>
    <row r="3128" spans="1:21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8308</v>
      </c>
      <c r="R3128" t="s">
        <v>8310</v>
      </c>
      <c r="S3128" s="16">
        <f t="shared" si="242"/>
        <v>42172.816423611104</v>
      </c>
      <c r="T3128" s="16">
        <f t="shared" si="243"/>
        <v>42202.816423611104</v>
      </c>
      <c r="U3128" s="11">
        <f t="shared" si="244"/>
        <v>2015</v>
      </c>
    </row>
    <row r="3129" spans="1:21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8308</v>
      </c>
      <c r="R3129" t="s">
        <v>8342</v>
      </c>
      <c r="S3129" s="16">
        <f t="shared" si="242"/>
        <v>42063.721817129626</v>
      </c>
      <c r="T3129" s="16">
        <f t="shared" si="243"/>
        <v>42108.680150462969</v>
      </c>
      <c r="U3129" s="11">
        <f t="shared" si="244"/>
        <v>2015</v>
      </c>
    </row>
    <row r="3130" spans="1:21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8311</v>
      </c>
      <c r="R3130" t="s">
        <v>8348</v>
      </c>
      <c r="S3130" s="16">
        <f t="shared" si="242"/>
        <v>42340.360312500001</v>
      </c>
      <c r="T3130" s="16">
        <f t="shared" si="243"/>
        <v>42370.360312500001</v>
      </c>
      <c r="U3130" s="11">
        <f t="shared" si="244"/>
        <v>2015</v>
      </c>
    </row>
    <row r="3131" spans="1:21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8319</v>
      </c>
      <c r="R3131" t="s">
        <v>8345</v>
      </c>
      <c r="S3131" s="16">
        <f t="shared" si="242"/>
        <v>42124.893182870372</v>
      </c>
      <c r="T3131" s="16">
        <f t="shared" si="243"/>
        <v>42154.893182870372</v>
      </c>
      <c r="U3131" s="11">
        <f t="shared" si="244"/>
        <v>2015</v>
      </c>
    </row>
    <row r="3132" spans="1:21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8327</v>
      </c>
      <c r="R3132" t="s">
        <v>8350</v>
      </c>
      <c r="S3132" s="16">
        <f t="shared" si="242"/>
        <v>41227.641724537039</v>
      </c>
      <c r="T3132" s="16">
        <f t="shared" si="243"/>
        <v>41262.641724537039</v>
      </c>
      <c r="U3132" s="11">
        <f t="shared" si="244"/>
        <v>2012</v>
      </c>
    </row>
    <row r="3133" spans="1:21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8319</v>
      </c>
      <c r="R3133" t="s">
        <v>8345</v>
      </c>
      <c r="S3133" s="16">
        <f t="shared" si="242"/>
        <v>42440.650335648148</v>
      </c>
      <c r="T3133" s="16">
        <f t="shared" si="243"/>
        <v>42499.868055555555</v>
      </c>
      <c r="U3133" s="11">
        <f t="shared" si="244"/>
        <v>2016</v>
      </c>
    </row>
    <row r="3134" spans="1:21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8323</v>
      </c>
      <c r="R3134" t="s">
        <v>8324</v>
      </c>
      <c r="S3134" s="16">
        <f t="shared" si="242"/>
        <v>42132.9143287037</v>
      </c>
      <c r="T3134" s="16">
        <f t="shared" si="243"/>
        <v>42162.9143287037</v>
      </c>
      <c r="U3134" s="11">
        <f t="shared" si="244"/>
        <v>2015</v>
      </c>
    </row>
    <row r="3135" spans="1:21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8321</v>
      </c>
      <c r="R3135" t="s">
        <v>8325</v>
      </c>
      <c r="S3135" s="16">
        <f t="shared" si="242"/>
        <v>42079.628344907411</v>
      </c>
      <c r="T3135" s="16">
        <f t="shared" si="243"/>
        <v>42139.628344907411</v>
      </c>
      <c r="U3135" s="11">
        <f t="shared" si="244"/>
        <v>2015</v>
      </c>
    </row>
    <row r="3136" spans="1:21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8308</v>
      </c>
      <c r="R3136" t="s">
        <v>8342</v>
      </c>
      <c r="S3136" s="16">
        <f t="shared" si="242"/>
        <v>42073.798171296294</v>
      </c>
      <c r="T3136" s="16">
        <f t="shared" si="243"/>
        <v>42133.798171296294</v>
      </c>
      <c r="U3136" s="11">
        <f t="shared" si="244"/>
        <v>2015</v>
      </c>
    </row>
    <row r="3137" spans="1:21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8311</v>
      </c>
      <c r="R3137" t="s">
        <v>8356</v>
      </c>
      <c r="S3137" s="16">
        <f t="shared" si="242"/>
        <v>40736.668032407404</v>
      </c>
      <c r="T3137" s="16">
        <f t="shared" si="243"/>
        <v>40766.668032407404</v>
      </c>
      <c r="U3137" s="11">
        <f t="shared" si="244"/>
        <v>2011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0" t="s">
        <v>8323</v>
      </c>
      <c r="R3138" t="s">
        <v>8326</v>
      </c>
      <c r="S3138" s="16">
        <f t="shared" si="242"/>
        <v>41858.214629629627</v>
      </c>
      <c r="T3138" s="16">
        <f t="shared" si="243"/>
        <v>41888.214629629627</v>
      </c>
      <c r="U3138" s="11">
        <f t="shared" si="244"/>
        <v>2014</v>
      </c>
    </row>
    <row r="3139" spans="1:21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0" t="s">
        <v>8316</v>
      </c>
      <c r="R3139" t="s">
        <v>8334</v>
      </c>
      <c r="S3139" s="16">
        <f t="shared" ref="S3139:S3202" si="247">(((J3139/60)/60)/24)+DATE(1970,1,1)</f>
        <v>42384.110775462963</v>
      </c>
      <c r="T3139" s="16">
        <f t="shared" ref="T3139:T3202" si="248">(((I3139/60)/60)/24)+DATE(1970,1,1)</f>
        <v>42414.110775462963</v>
      </c>
      <c r="U3139" s="11">
        <f t="shared" ref="U3139:U3202" si="249">YEAR(S3139)</f>
        <v>2016</v>
      </c>
    </row>
    <row r="3140" spans="1:21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8311</v>
      </c>
      <c r="R3140" t="s">
        <v>8349</v>
      </c>
      <c r="S3140" s="16">
        <f t="shared" si="247"/>
        <v>40672.729872685188</v>
      </c>
      <c r="T3140" s="16">
        <f t="shared" si="248"/>
        <v>40702.729872685188</v>
      </c>
      <c r="U3140" s="11">
        <f t="shared" si="249"/>
        <v>2011</v>
      </c>
    </row>
    <row r="3141" spans="1:21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8319</v>
      </c>
      <c r="R3141" t="s">
        <v>8345</v>
      </c>
      <c r="S3141" s="16">
        <f t="shared" si="247"/>
        <v>42656.86137731481</v>
      </c>
      <c r="T3141" s="16">
        <f t="shared" si="248"/>
        <v>42676.165972222225</v>
      </c>
      <c r="U3141" s="11">
        <f t="shared" si="249"/>
        <v>2016</v>
      </c>
    </row>
    <row r="3142" spans="1:21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8313</v>
      </c>
      <c r="R3142" t="s">
        <v>8355</v>
      </c>
      <c r="S3142" s="16">
        <f t="shared" si="247"/>
        <v>41871.65315972222</v>
      </c>
      <c r="T3142" s="16">
        <f t="shared" si="248"/>
        <v>41902.65315972222</v>
      </c>
      <c r="U3142" s="11">
        <f t="shared" si="249"/>
        <v>2014</v>
      </c>
    </row>
    <row r="3143" spans="1:21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8311</v>
      </c>
      <c r="R3143" t="s">
        <v>8348</v>
      </c>
      <c r="S3143" s="16">
        <f t="shared" si="247"/>
        <v>42360.437152777777</v>
      </c>
      <c r="T3143" s="16">
        <f t="shared" si="248"/>
        <v>42420.437152777777</v>
      </c>
      <c r="U3143" s="11">
        <f t="shared" si="249"/>
        <v>2015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0" t="s">
        <v>8323</v>
      </c>
      <c r="R3144" t="s">
        <v>8326</v>
      </c>
      <c r="S3144" s="16">
        <f t="shared" si="247"/>
        <v>41914.590011574073</v>
      </c>
      <c r="T3144" s="16">
        <f t="shared" si="248"/>
        <v>41955.907638888893</v>
      </c>
      <c r="U3144" s="11">
        <f t="shared" si="249"/>
        <v>2014</v>
      </c>
    </row>
    <row r="3145" spans="1:21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8311</v>
      </c>
      <c r="R3145" t="s">
        <v>8352</v>
      </c>
      <c r="S3145" s="16">
        <f t="shared" si="247"/>
        <v>41991.713460648149</v>
      </c>
      <c r="T3145" s="16">
        <f t="shared" si="248"/>
        <v>42050.651388888888</v>
      </c>
      <c r="U3145" s="11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 s="11">
        <f t="shared" si="249"/>
        <v>2015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0" t="s">
        <v>8323</v>
      </c>
      <c r="R3147" t="s">
        <v>8326</v>
      </c>
      <c r="S3147" s="16">
        <f t="shared" si="247"/>
        <v>42188.83293981482</v>
      </c>
      <c r="T3147" s="16">
        <f t="shared" si="248"/>
        <v>42242.772222222222</v>
      </c>
      <c r="U3147" s="11">
        <f t="shared" si="249"/>
        <v>2015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0" t="s">
        <v>8323</v>
      </c>
      <c r="R3148" t="s">
        <v>8326</v>
      </c>
      <c r="S3148" s="16">
        <f t="shared" si="247"/>
        <v>42057.190960648149</v>
      </c>
      <c r="T3148" s="16">
        <f t="shared" si="248"/>
        <v>42087.149293981478</v>
      </c>
      <c r="U3148" s="11">
        <f t="shared" si="249"/>
        <v>2015</v>
      </c>
    </row>
    <row r="3149" spans="1:21" ht="48" hidden="1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8335</v>
      </c>
      <c r="S3149" s="16">
        <f t="shared" si="247"/>
        <v>41946.936909722222</v>
      </c>
      <c r="T3149" s="16">
        <f t="shared" si="248"/>
        <v>41966.936909722222</v>
      </c>
      <c r="U3149" s="11">
        <f t="shared" si="249"/>
        <v>2014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0" t="s">
        <v>8323</v>
      </c>
      <c r="R3150" t="s">
        <v>8326</v>
      </c>
      <c r="S3150" s="16">
        <f t="shared" si="247"/>
        <v>42125.644467592589</v>
      </c>
      <c r="T3150" s="16">
        <f t="shared" si="248"/>
        <v>42155.644467592589</v>
      </c>
      <c r="U3150" s="11">
        <f t="shared" si="249"/>
        <v>2015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0" t="s">
        <v>8323</v>
      </c>
      <c r="R3151" t="s">
        <v>8326</v>
      </c>
      <c r="S3151" s="16">
        <f t="shared" si="247"/>
        <v>42649.54923611111</v>
      </c>
      <c r="T3151" s="16">
        <f t="shared" si="248"/>
        <v>42709.590902777782</v>
      </c>
      <c r="U3151" s="11">
        <f t="shared" si="249"/>
        <v>2016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 s="11">
        <f t="shared" si="249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 s="11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 s="11">
        <f t="shared" si="249"/>
        <v>2014</v>
      </c>
    </row>
    <row r="3155" spans="1:21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0" t="s">
        <v>8323</v>
      </c>
      <c r="R3155" t="s">
        <v>8326</v>
      </c>
      <c r="S3155" s="16">
        <f t="shared" si="247"/>
        <v>42446.060694444444</v>
      </c>
      <c r="T3155" s="16">
        <f t="shared" si="248"/>
        <v>42461.165972222225</v>
      </c>
      <c r="U3155" s="11">
        <f t="shared" si="249"/>
        <v>2016</v>
      </c>
    </row>
    <row r="3156" spans="1:21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0" t="s">
        <v>8323</v>
      </c>
      <c r="R3156" t="s">
        <v>8326</v>
      </c>
      <c r="S3156" s="16">
        <f t="shared" si="247"/>
        <v>41920.963472222218</v>
      </c>
      <c r="T3156" s="16">
        <f t="shared" si="248"/>
        <v>41951</v>
      </c>
      <c r="U3156" s="11">
        <f t="shared" si="249"/>
        <v>2014</v>
      </c>
    </row>
    <row r="3157" spans="1:21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0" t="s">
        <v>8323</v>
      </c>
      <c r="R3157" t="s">
        <v>8326</v>
      </c>
      <c r="S3157" s="16">
        <f t="shared" si="247"/>
        <v>42029.135879629626</v>
      </c>
      <c r="T3157" s="16">
        <f t="shared" si="248"/>
        <v>42059.135879629626</v>
      </c>
      <c r="U3157" s="11">
        <f t="shared" si="249"/>
        <v>2015</v>
      </c>
    </row>
    <row r="3158" spans="1:21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8313</v>
      </c>
      <c r="R3158" t="s">
        <v>8355</v>
      </c>
      <c r="S3158" s="16">
        <f t="shared" si="247"/>
        <v>41936.020752314813</v>
      </c>
      <c r="T3158" s="16">
        <f t="shared" si="248"/>
        <v>41956.062418981484</v>
      </c>
      <c r="U3158" s="11">
        <f t="shared" si="249"/>
        <v>2014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 s="11">
        <f t="shared" si="249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 s="11">
        <f t="shared" si="249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 s="11">
        <f t="shared" si="249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 s="11">
        <f t="shared" si="249"/>
        <v>2016</v>
      </c>
    </row>
    <row r="3163" spans="1:21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8311</v>
      </c>
      <c r="R3163" t="s">
        <v>8356</v>
      </c>
      <c r="S3163" s="16">
        <f t="shared" si="247"/>
        <v>41373.579675925925</v>
      </c>
      <c r="T3163" s="16">
        <f t="shared" si="248"/>
        <v>41418.579675925925</v>
      </c>
      <c r="U3163" s="11">
        <f t="shared" si="249"/>
        <v>2013</v>
      </c>
    </row>
    <row r="3164" spans="1:21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8327</v>
      </c>
      <c r="R3164" t="s">
        <v>8350</v>
      </c>
      <c r="S3164" s="16">
        <f t="shared" si="247"/>
        <v>41829.965532407405</v>
      </c>
      <c r="T3164" s="16">
        <f t="shared" si="248"/>
        <v>41881.645833333336</v>
      </c>
      <c r="U3164" s="11">
        <f t="shared" si="249"/>
        <v>2014</v>
      </c>
    </row>
    <row r="3165" spans="1:21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8308</v>
      </c>
      <c r="R3165" t="s">
        <v>8310</v>
      </c>
      <c r="S3165" s="16">
        <f t="shared" si="247"/>
        <v>42752.845451388886</v>
      </c>
      <c r="T3165" s="16">
        <f t="shared" si="248"/>
        <v>42784.249305555553</v>
      </c>
      <c r="U3165" s="11">
        <f t="shared" si="249"/>
        <v>2017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 s="11">
        <f t="shared" si="249"/>
        <v>2014</v>
      </c>
    </row>
    <row r="3167" spans="1:21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0" t="s">
        <v>8323</v>
      </c>
      <c r="R3167" t="s">
        <v>8326</v>
      </c>
      <c r="S3167" s="16">
        <f t="shared" si="247"/>
        <v>42358.684872685189</v>
      </c>
      <c r="T3167" s="16">
        <f t="shared" si="248"/>
        <v>42387</v>
      </c>
      <c r="U3167" s="11">
        <f t="shared" si="249"/>
        <v>2015</v>
      </c>
    </row>
    <row r="3168" spans="1:21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8327</v>
      </c>
      <c r="R3168" t="s">
        <v>8350</v>
      </c>
      <c r="S3168" s="16">
        <f t="shared" si="247"/>
        <v>40921.117662037039</v>
      </c>
      <c r="T3168" s="16">
        <f t="shared" si="248"/>
        <v>40951.117662037039</v>
      </c>
      <c r="U3168" s="11">
        <f t="shared" si="249"/>
        <v>2012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 s="11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 s="11">
        <f t="shared" si="249"/>
        <v>2016</v>
      </c>
    </row>
    <row r="3171" spans="1:21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8316</v>
      </c>
      <c r="R3171" t="s">
        <v>8334</v>
      </c>
      <c r="S3171" s="16">
        <f t="shared" si="247"/>
        <v>41832.086377314816</v>
      </c>
      <c r="T3171" s="16">
        <f t="shared" si="248"/>
        <v>41867.086377314816</v>
      </c>
      <c r="U3171" s="11">
        <f t="shared" si="249"/>
        <v>2014</v>
      </c>
    </row>
    <row r="3172" spans="1:21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8308</v>
      </c>
      <c r="R3172" t="s">
        <v>8318</v>
      </c>
      <c r="S3172" s="16">
        <f t="shared" si="247"/>
        <v>41767.587094907409</v>
      </c>
      <c r="T3172" s="16">
        <f t="shared" si="248"/>
        <v>41782.587094907409</v>
      </c>
      <c r="U3172" s="11">
        <f t="shared" si="249"/>
        <v>2014</v>
      </c>
    </row>
    <row r="3173" spans="1:21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8316</v>
      </c>
      <c r="R3173" t="s">
        <v>8334</v>
      </c>
      <c r="S3173" s="16">
        <f t="shared" si="247"/>
        <v>41018.711863425924</v>
      </c>
      <c r="T3173" s="16">
        <f t="shared" si="248"/>
        <v>41048.711863425924</v>
      </c>
      <c r="U3173" s="11">
        <f t="shared" si="249"/>
        <v>2012</v>
      </c>
    </row>
    <row r="3174" spans="1:21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8311</v>
      </c>
      <c r="R3174" t="s">
        <v>8349</v>
      </c>
      <c r="S3174" s="16">
        <f t="shared" si="247"/>
        <v>41652.742488425924</v>
      </c>
      <c r="T3174" s="16">
        <f t="shared" si="248"/>
        <v>41712.700821759259</v>
      </c>
      <c r="U3174" s="11">
        <f t="shared" si="249"/>
        <v>2014</v>
      </c>
    </row>
    <row r="3175" spans="1:21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8319</v>
      </c>
      <c r="R3175" t="s">
        <v>8320</v>
      </c>
      <c r="S3175" s="16">
        <f t="shared" si="247"/>
        <v>42804.895474537043</v>
      </c>
      <c r="T3175" s="16">
        <f t="shared" si="248"/>
        <v>42834.853807870371</v>
      </c>
      <c r="U3175" s="11">
        <f t="shared" si="249"/>
        <v>2017</v>
      </c>
    </row>
    <row r="3176" spans="1:21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8327</v>
      </c>
      <c r="R3176" t="s">
        <v>8330</v>
      </c>
      <c r="S3176" s="16">
        <f t="shared" si="247"/>
        <v>41841.56381944444</v>
      </c>
      <c r="T3176" s="16">
        <f t="shared" si="248"/>
        <v>41882.818749999999</v>
      </c>
      <c r="U3176" s="11">
        <f t="shared" si="249"/>
        <v>2014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 s="11">
        <f t="shared" si="249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 s="11">
        <f t="shared" si="249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 s="11">
        <f t="shared" si="249"/>
        <v>2014</v>
      </c>
    </row>
    <row r="3180" spans="1:21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8308</v>
      </c>
      <c r="R3180" t="s">
        <v>8342</v>
      </c>
      <c r="S3180" s="16">
        <f t="shared" si="247"/>
        <v>41961.18913194444</v>
      </c>
      <c r="T3180" s="16">
        <f t="shared" si="248"/>
        <v>41991.18913194444</v>
      </c>
      <c r="U3180" s="11">
        <f t="shared" si="249"/>
        <v>2014</v>
      </c>
    </row>
    <row r="3181" spans="1:21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8321</v>
      </c>
      <c r="R3181" t="s">
        <v>8339</v>
      </c>
      <c r="S3181" s="16">
        <f t="shared" si="247"/>
        <v>41938.717256944445</v>
      </c>
      <c r="T3181" s="16">
        <f t="shared" si="248"/>
        <v>41969.551388888889</v>
      </c>
      <c r="U3181" s="11">
        <f t="shared" si="249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 s="11">
        <f t="shared" si="249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 s="11">
        <f t="shared" si="249"/>
        <v>2014</v>
      </c>
    </row>
    <row r="3184" spans="1:21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8311</v>
      </c>
      <c r="R3184" t="s">
        <v>8349</v>
      </c>
      <c r="S3184" s="16">
        <f t="shared" si="247"/>
        <v>42144.769479166673</v>
      </c>
      <c r="T3184" s="16">
        <f t="shared" si="248"/>
        <v>42174.769479166673</v>
      </c>
      <c r="U3184" s="11">
        <f t="shared" si="249"/>
        <v>2015</v>
      </c>
    </row>
    <row r="3185" spans="1:21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8308</v>
      </c>
      <c r="R3185" t="s">
        <v>8342</v>
      </c>
      <c r="S3185" s="16">
        <f t="shared" si="247"/>
        <v>42632.443368055552</v>
      </c>
      <c r="T3185" s="16">
        <f t="shared" si="248"/>
        <v>42662.443368055552</v>
      </c>
      <c r="U3185" s="11">
        <f t="shared" si="249"/>
        <v>2016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 s="11">
        <f t="shared" si="249"/>
        <v>2017</v>
      </c>
    </row>
    <row r="3187" spans="1:21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0" t="s">
        <v>8323</v>
      </c>
      <c r="R3187" t="s">
        <v>8326</v>
      </c>
      <c r="S3187" s="16">
        <f t="shared" si="247"/>
        <v>42497.070775462969</v>
      </c>
      <c r="T3187" s="16">
        <f t="shared" si="248"/>
        <v>42514.600694444445</v>
      </c>
      <c r="U3187" s="11">
        <f t="shared" si="249"/>
        <v>2016</v>
      </c>
    </row>
    <row r="3188" spans="1:21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0" t="s">
        <v>8323</v>
      </c>
      <c r="R3188" t="s">
        <v>8326</v>
      </c>
      <c r="S3188" s="16">
        <f t="shared" si="247"/>
        <v>42257.590833333335</v>
      </c>
      <c r="T3188" s="16">
        <f t="shared" si="248"/>
        <v>42271.590833333335</v>
      </c>
      <c r="U3188" s="11">
        <f t="shared" si="249"/>
        <v>2015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 s="11">
        <f t="shared" si="249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 s="11">
        <f t="shared" si="249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 s="11">
        <f t="shared" si="249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 s="11">
        <f t="shared" si="249"/>
        <v>2014</v>
      </c>
    </row>
    <row r="3193" spans="1:21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8311</v>
      </c>
      <c r="R3193" t="s">
        <v>8348</v>
      </c>
      <c r="S3193" s="16">
        <f t="shared" si="247"/>
        <v>42529.730717592596</v>
      </c>
      <c r="T3193" s="16">
        <f t="shared" si="248"/>
        <v>42559.730717592596</v>
      </c>
      <c r="U3193" s="11">
        <f t="shared" si="249"/>
        <v>2016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 s="11">
        <f t="shared" si="249"/>
        <v>2016</v>
      </c>
    </row>
    <row r="3195" spans="1:21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8319</v>
      </c>
      <c r="R3195" t="s">
        <v>8357</v>
      </c>
      <c r="S3195" s="16">
        <f t="shared" si="247"/>
        <v>42078.997361111105</v>
      </c>
      <c r="T3195" s="16">
        <f t="shared" si="248"/>
        <v>42138.997361111105</v>
      </c>
      <c r="U3195" s="11">
        <f t="shared" si="249"/>
        <v>2015</v>
      </c>
    </row>
    <row r="3196" spans="1:21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8323</v>
      </c>
      <c r="R3196" t="s">
        <v>8324</v>
      </c>
      <c r="S3196" s="16">
        <f t="shared" si="247"/>
        <v>42122.670069444444</v>
      </c>
      <c r="T3196" s="16">
        <f t="shared" si="248"/>
        <v>42152.665972222225</v>
      </c>
      <c r="U3196" s="11">
        <f t="shared" si="249"/>
        <v>2015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 s="11">
        <f t="shared" si="249"/>
        <v>2016</v>
      </c>
    </row>
    <row r="3198" spans="1:21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8308</v>
      </c>
      <c r="R3198" t="s">
        <v>8310</v>
      </c>
      <c r="S3198" s="16">
        <f t="shared" si="247"/>
        <v>41946.898090277777</v>
      </c>
      <c r="T3198" s="16">
        <f t="shared" si="248"/>
        <v>41991.898090277777</v>
      </c>
      <c r="U3198" s="11">
        <f t="shared" si="249"/>
        <v>2014</v>
      </c>
    </row>
    <row r="3199" spans="1:21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8319</v>
      </c>
      <c r="R3199" t="s">
        <v>8345</v>
      </c>
      <c r="S3199" s="16">
        <f t="shared" si="247"/>
        <v>42594.524756944447</v>
      </c>
      <c r="T3199" s="16">
        <f t="shared" si="248"/>
        <v>42654.524756944447</v>
      </c>
      <c r="U3199" s="11">
        <f t="shared" si="249"/>
        <v>2016</v>
      </c>
    </row>
    <row r="3200" spans="1:21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8313</v>
      </c>
      <c r="R3200" t="s">
        <v>8351</v>
      </c>
      <c r="S3200" s="16">
        <f t="shared" si="247"/>
        <v>41941.430196759262</v>
      </c>
      <c r="T3200" s="16">
        <f t="shared" si="248"/>
        <v>41986.471863425926</v>
      </c>
      <c r="U3200" s="11">
        <f t="shared" si="249"/>
        <v>2014</v>
      </c>
    </row>
    <row r="3201" spans="1:21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8308</v>
      </c>
      <c r="R3201" t="s">
        <v>8342</v>
      </c>
      <c r="S3201" s="16">
        <f t="shared" si="247"/>
        <v>42195.187534722223</v>
      </c>
      <c r="T3201" s="16">
        <f t="shared" si="248"/>
        <v>42220.187534722223</v>
      </c>
      <c r="U3201" s="11">
        <f t="shared" si="249"/>
        <v>2015</v>
      </c>
    </row>
    <row r="3202" spans="1:21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0" t="s">
        <v>8323</v>
      </c>
      <c r="R3202" t="s">
        <v>8326</v>
      </c>
      <c r="S3202" s="16">
        <f t="shared" si="247"/>
        <v>41851.700925925928</v>
      </c>
      <c r="T3202" s="16">
        <f t="shared" si="248"/>
        <v>41891.700925925928</v>
      </c>
      <c r="U3202" s="11">
        <f t="shared" si="249"/>
        <v>2014</v>
      </c>
    </row>
    <row r="3203" spans="1:21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0" t="s">
        <v>8323</v>
      </c>
      <c r="R3203" t="s">
        <v>8326</v>
      </c>
      <c r="S3203" s="16">
        <f t="shared" ref="S3203:S3266" si="252">(((J3203/60)/60)/24)+DATE(1970,1,1)</f>
        <v>41940.967951388891</v>
      </c>
      <c r="T3203" s="16">
        <f t="shared" ref="T3203:T3266" si="253">(((I3203/60)/60)/24)+DATE(1970,1,1)</f>
        <v>41952.5</v>
      </c>
      <c r="U3203" s="11">
        <f t="shared" ref="U3203:U3266" si="254">YEAR(S3203)</f>
        <v>2014</v>
      </c>
    </row>
    <row r="3204" spans="1:21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0" t="s">
        <v>8323</v>
      </c>
      <c r="R3204" t="s">
        <v>8326</v>
      </c>
      <c r="S3204" s="16">
        <f t="shared" si="252"/>
        <v>42416.691655092596</v>
      </c>
      <c r="T3204" s="16">
        <f t="shared" si="253"/>
        <v>42432.791666666672</v>
      </c>
      <c r="U3204" s="11">
        <f t="shared" si="254"/>
        <v>2016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 s="11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 s="11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 s="11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 s="11">
        <f t="shared" si="254"/>
        <v>2015</v>
      </c>
    </row>
    <row r="3209" spans="1:21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8323</v>
      </c>
      <c r="R3209" t="s">
        <v>8324</v>
      </c>
      <c r="S3209" s="16">
        <f t="shared" si="252"/>
        <v>42031.138831018514</v>
      </c>
      <c r="T3209" s="16">
        <f t="shared" si="253"/>
        <v>42061.138831018514</v>
      </c>
      <c r="U3209" s="11">
        <f t="shared" si="254"/>
        <v>2015</v>
      </c>
    </row>
    <row r="3210" spans="1:21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8319</v>
      </c>
      <c r="R3210" t="s">
        <v>8345</v>
      </c>
      <c r="S3210" s="16">
        <f t="shared" si="252"/>
        <v>42048.181921296295</v>
      </c>
      <c r="T3210" s="16">
        <f t="shared" si="253"/>
        <v>42108.14025462963</v>
      </c>
      <c r="U3210" s="11">
        <f t="shared" si="254"/>
        <v>2015</v>
      </c>
    </row>
    <row r="3211" spans="1:21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0" t="s">
        <v>8323</v>
      </c>
      <c r="R3211" t="s">
        <v>8326</v>
      </c>
      <c r="S3211" s="16">
        <f t="shared" si="252"/>
        <v>42123.648831018523</v>
      </c>
      <c r="T3211" s="16">
        <f t="shared" si="253"/>
        <v>42153.648831018523</v>
      </c>
      <c r="U3211" s="11">
        <f t="shared" si="254"/>
        <v>2015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 s="11">
        <f t="shared" si="254"/>
        <v>2014</v>
      </c>
    </row>
    <row r="3213" spans="1:21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8316</v>
      </c>
      <c r="R3213" t="s">
        <v>8334</v>
      </c>
      <c r="S3213" s="16">
        <f t="shared" si="252"/>
        <v>41163.011828703704</v>
      </c>
      <c r="T3213" s="16">
        <f t="shared" si="253"/>
        <v>41183.011828703704</v>
      </c>
      <c r="U3213" s="11">
        <f t="shared" si="254"/>
        <v>2012</v>
      </c>
    </row>
    <row r="3214" spans="1:21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8319</v>
      </c>
      <c r="R3214" t="s">
        <v>8345</v>
      </c>
      <c r="S3214" s="16">
        <f t="shared" si="252"/>
        <v>41870.87467592593</v>
      </c>
      <c r="T3214" s="16">
        <f t="shared" si="253"/>
        <v>41900.87467592593</v>
      </c>
      <c r="U3214" s="11">
        <f t="shared" si="254"/>
        <v>2014</v>
      </c>
    </row>
    <row r="3215" spans="1:21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8327</v>
      </c>
      <c r="R3215" t="s">
        <v>8328</v>
      </c>
      <c r="S3215" s="16">
        <f t="shared" si="252"/>
        <v>40878.758217592593</v>
      </c>
      <c r="T3215" s="16">
        <f t="shared" si="253"/>
        <v>40923.758217592593</v>
      </c>
      <c r="U3215" s="11">
        <f t="shared" si="254"/>
        <v>2011</v>
      </c>
    </row>
    <row r="3216" spans="1:21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8321</v>
      </c>
      <c r="R3216" t="s">
        <v>8337</v>
      </c>
      <c r="S3216" s="16">
        <f t="shared" si="252"/>
        <v>42709.993981481486</v>
      </c>
      <c r="T3216" s="16">
        <f t="shared" si="253"/>
        <v>42769.993981481486</v>
      </c>
      <c r="U3216" s="11">
        <f t="shared" si="254"/>
        <v>2016</v>
      </c>
    </row>
    <row r="3217" spans="1:21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0" t="s">
        <v>8323</v>
      </c>
      <c r="R3217" t="s">
        <v>8326</v>
      </c>
      <c r="S3217" s="16">
        <f t="shared" si="252"/>
        <v>41869.872685185182</v>
      </c>
      <c r="T3217" s="16">
        <f t="shared" si="253"/>
        <v>41899.872685185182</v>
      </c>
      <c r="U3217" s="11">
        <f t="shared" si="254"/>
        <v>2014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 s="11">
        <f t="shared" si="254"/>
        <v>2015</v>
      </c>
    </row>
    <row r="3219" spans="1:21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0" t="s">
        <v>8323</v>
      </c>
      <c r="R3219" t="s">
        <v>8326</v>
      </c>
      <c r="S3219" s="16">
        <f t="shared" si="252"/>
        <v>42493.597013888888</v>
      </c>
      <c r="T3219" s="16">
        <f t="shared" si="253"/>
        <v>42505.958333333328</v>
      </c>
      <c r="U3219" s="11">
        <f t="shared" si="254"/>
        <v>2016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 s="11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 s="11">
        <f t="shared" si="254"/>
        <v>2016</v>
      </c>
    </row>
    <row r="3222" spans="1:21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8308</v>
      </c>
      <c r="R3222" t="s">
        <v>8342</v>
      </c>
      <c r="S3222" s="16">
        <f t="shared" si="252"/>
        <v>42022.069988425923</v>
      </c>
      <c r="T3222" s="16">
        <f t="shared" si="253"/>
        <v>42052.069988425923</v>
      </c>
      <c r="U3222" s="11">
        <f t="shared" si="254"/>
        <v>2015</v>
      </c>
    </row>
    <row r="3223" spans="1:21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8308</v>
      </c>
      <c r="R3223" t="s">
        <v>8342</v>
      </c>
      <c r="S3223" s="16">
        <f t="shared" si="252"/>
        <v>42163.636828703704</v>
      </c>
      <c r="T3223" s="16">
        <f t="shared" si="253"/>
        <v>42193.636828703704</v>
      </c>
      <c r="U3223" s="11">
        <f t="shared" si="254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 s="11">
        <f t="shared" si="254"/>
        <v>2013</v>
      </c>
    </row>
    <row r="3225" spans="1:21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8319</v>
      </c>
      <c r="R3225" t="s">
        <v>8357</v>
      </c>
      <c r="S3225" s="16">
        <f t="shared" si="252"/>
        <v>41809.155138888891</v>
      </c>
      <c r="T3225" s="16">
        <f t="shared" si="253"/>
        <v>41839.155138888891</v>
      </c>
      <c r="U3225" s="11">
        <f t="shared" si="254"/>
        <v>2014</v>
      </c>
    </row>
    <row r="3226" spans="1:21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6">
        <f t="shared" si="252"/>
        <v>40567.825543981482</v>
      </c>
      <c r="T3226" s="16">
        <f t="shared" si="253"/>
        <v>40612.825543981482</v>
      </c>
      <c r="U3226" s="11">
        <f t="shared" si="254"/>
        <v>2011</v>
      </c>
    </row>
    <row r="3227" spans="1:21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8327</v>
      </c>
      <c r="R3227" t="s">
        <v>8350</v>
      </c>
      <c r="S3227" s="16">
        <f t="shared" si="252"/>
        <v>40505.232916666668</v>
      </c>
      <c r="T3227" s="16">
        <f t="shared" si="253"/>
        <v>40535.232916666668</v>
      </c>
      <c r="U3227" s="11">
        <f t="shared" si="254"/>
        <v>2010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 s="11">
        <f t="shared" si="254"/>
        <v>2014</v>
      </c>
    </row>
    <row r="3229" spans="1:21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8308</v>
      </c>
      <c r="R3229" t="s">
        <v>8310</v>
      </c>
      <c r="S3229" s="16">
        <f t="shared" si="252"/>
        <v>41817.866435185184</v>
      </c>
      <c r="T3229" s="16">
        <f t="shared" si="253"/>
        <v>41847.643750000003</v>
      </c>
      <c r="U3229" s="11">
        <f t="shared" si="254"/>
        <v>2014</v>
      </c>
    </row>
    <row r="3230" spans="1:21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0" t="s">
        <v>8323</v>
      </c>
      <c r="R3230" t="s">
        <v>8326</v>
      </c>
      <c r="S3230" s="16">
        <f t="shared" si="252"/>
        <v>41834.135370370372</v>
      </c>
      <c r="T3230" s="16">
        <f t="shared" si="253"/>
        <v>41849.135370370372</v>
      </c>
      <c r="U3230" s="11">
        <f t="shared" si="254"/>
        <v>2014</v>
      </c>
    </row>
    <row r="3231" spans="1:21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0" t="s">
        <v>8323</v>
      </c>
      <c r="R3231" t="s">
        <v>8326</v>
      </c>
      <c r="S3231" s="16">
        <f t="shared" si="252"/>
        <v>42432.701724537037</v>
      </c>
      <c r="T3231" s="16">
        <f t="shared" si="253"/>
        <v>42457.660057870366</v>
      </c>
      <c r="U3231" s="11">
        <f t="shared" si="254"/>
        <v>2016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 s="11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 s="11">
        <f t="shared" si="254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 s="11">
        <f t="shared" si="254"/>
        <v>2013</v>
      </c>
    </row>
    <row r="3235" spans="1:21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8308</v>
      </c>
      <c r="R3235" t="s">
        <v>8342</v>
      </c>
      <c r="S3235" s="16">
        <f t="shared" si="252"/>
        <v>42177.543171296296</v>
      </c>
      <c r="T3235" s="16">
        <f t="shared" si="253"/>
        <v>42207.543171296296</v>
      </c>
      <c r="U3235" s="11">
        <f t="shared" si="254"/>
        <v>2015</v>
      </c>
    </row>
    <row r="3236" spans="1:21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8310</v>
      </c>
      <c r="S3236" s="16">
        <f t="shared" si="252"/>
        <v>41948.041192129633</v>
      </c>
      <c r="T3236" s="16">
        <f t="shared" si="253"/>
        <v>41978.041192129633</v>
      </c>
      <c r="U3236" s="11">
        <f t="shared" si="254"/>
        <v>2014</v>
      </c>
    </row>
    <row r="3237" spans="1:21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8321</v>
      </c>
      <c r="R3237" t="s">
        <v>8339</v>
      </c>
      <c r="S3237" s="16">
        <f t="shared" si="252"/>
        <v>41547.694456018515</v>
      </c>
      <c r="T3237" s="16">
        <f t="shared" si="253"/>
        <v>41569.165972222225</v>
      </c>
      <c r="U3237" s="11">
        <f t="shared" si="254"/>
        <v>2013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 s="11">
        <f t="shared" si="254"/>
        <v>2015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 s="11">
        <f t="shared" si="254"/>
        <v>2015</v>
      </c>
    </row>
    <row r="3240" spans="1:21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0" t="s">
        <v>8323</v>
      </c>
      <c r="R3240" t="s">
        <v>8326</v>
      </c>
      <c r="S3240" s="16">
        <f t="shared" si="252"/>
        <v>42295.891828703709</v>
      </c>
      <c r="T3240" s="16">
        <f t="shared" si="253"/>
        <v>42325.933495370366</v>
      </c>
      <c r="U3240" s="11">
        <f t="shared" si="254"/>
        <v>2015</v>
      </c>
    </row>
    <row r="3241" spans="1:21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0" t="s">
        <v>8323</v>
      </c>
      <c r="R3241" t="s">
        <v>8326</v>
      </c>
      <c r="S3241" s="16">
        <f t="shared" si="252"/>
        <v>42178.815891203703</v>
      </c>
      <c r="T3241" s="16">
        <f t="shared" si="253"/>
        <v>42238.815891203703</v>
      </c>
      <c r="U3241" s="11">
        <f t="shared" si="254"/>
        <v>2015</v>
      </c>
    </row>
    <row r="3242" spans="1:21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8308</v>
      </c>
      <c r="R3242" t="s">
        <v>8342</v>
      </c>
      <c r="S3242" s="16">
        <f t="shared" si="252"/>
        <v>42087.343090277776</v>
      </c>
      <c r="T3242" s="16">
        <f t="shared" si="253"/>
        <v>42132.343090277776</v>
      </c>
      <c r="U3242" s="11">
        <f t="shared" si="254"/>
        <v>2015</v>
      </c>
    </row>
    <row r="3243" spans="1:21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0" t="s">
        <v>8323</v>
      </c>
      <c r="R3243" t="s">
        <v>8326</v>
      </c>
      <c r="S3243" s="16">
        <f t="shared" si="252"/>
        <v>42177.964201388888</v>
      </c>
      <c r="T3243" s="16">
        <f t="shared" si="253"/>
        <v>42207.964201388888</v>
      </c>
      <c r="U3243" s="11">
        <f t="shared" si="254"/>
        <v>2015</v>
      </c>
    </row>
    <row r="3244" spans="1:21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8313</v>
      </c>
      <c r="R3244" t="s">
        <v>8355</v>
      </c>
      <c r="S3244" s="16">
        <f t="shared" si="252"/>
        <v>42286.88217592593</v>
      </c>
      <c r="T3244" s="16">
        <f t="shared" si="253"/>
        <v>42316.923842592587</v>
      </c>
      <c r="U3244" s="11">
        <f t="shared" si="254"/>
        <v>2015</v>
      </c>
    </row>
    <row r="3245" spans="1:21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8308</v>
      </c>
      <c r="R3245" t="s">
        <v>8318</v>
      </c>
      <c r="S3245" s="16">
        <f t="shared" si="252"/>
        <v>41929.174456018518</v>
      </c>
      <c r="T3245" s="16">
        <f t="shared" si="253"/>
        <v>41944.165972222225</v>
      </c>
      <c r="U3245" s="11">
        <f t="shared" si="254"/>
        <v>2014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 s="11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 s="11">
        <f t="shared" si="254"/>
        <v>2017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 s="11">
        <f t="shared" si="254"/>
        <v>2014</v>
      </c>
    </row>
    <row r="3249" spans="1:21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8323</v>
      </c>
      <c r="R3249" t="s">
        <v>8324</v>
      </c>
      <c r="S3249" s="16">
        <f t="shared" si="252"/>
        <v>41853.563402777778</v>
      </c>
      <c r="T3249" s="16">
        <f t="shared" si="253"/>
        <v>41883.208333333336</v>
      </c>
      <c r="U3249" s="11">
        <f t="shared" si="254"/>
        <v>2014</v>
      </c>
    </row>
    <row r="3250" spans="1:21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8308</v>
      </c>
      <c r="R3250" t="s">
        <v>8342</v>
      </c>
      <c r="S3250" s="16">
        <f t="shared" si="252"/>
        <v>42020.854247685187</v>
      </c>
      <c r="T3250" s="16">
        <f t="shared" si="253"/>
        <v>42050.854247685187</v>
      </c>
      <c r="U3250" s="11">
        <f t="shared" si="254"/>
        <v>2015</v>
      </c>
    </row>
    <row r="3251" spans="1:21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8316</v>
      </c>
      <c r="R3251" t="s">
        <v>8334</v>
      </c>
      <c r="S3251" s="16">
        <f t="shared" si="252"/>
        <v>41101.906111111115</v>
      </c>
      <c r="T3251" s="16">
        <f t="shared" si="253"/>
        <v>41131.906111111115</v>
      </c>
      <c r="U3251" s="11">
        <f t="shared" si="254"/>
        <v>2012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 s="11">
        <f t="shared" si="254"/>
        <v>2015</v>
      </c>
    </row>
    <row r="3253" spans="1:21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8308</v>
      </c>
      <c r="R3253" t="s">
        <v>8342</v>
      </c>
      <c r="S3253" s="16">
        <f t="shared" si="252"/>
        <v>42248.793310185181</v>
      </c>
      <c r="T3253" s="16">
        <f t="shared" si="253"/>
        <v>42278.793310185181</v>
      </c>
      <c r="U3253" s="11">
        <f t="shared" si="254"/>
        <v>2015</v>
      </c>
    </row>
    <row r="3254" spans="1:21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0" t="s">
        <v>8323</v>
      </c>
      <c r="R3254" t="s">
        <v>8326</v>
      </c>
      <c r="S3254" s="16">
        <f t="shared" si="252"/>
        <v>41784.789687500001</v>
      </c>
      <c r="T3254" s="16">
        <f t="shared" si="253"/>
        <v>41814.789687500001</v>
      </c>
      <c r="U3254" s="11">
        <f t="shared" si="254"/>
        <v>2014</v>
      </c>
    </row>
    <row r="3255" spans="1:21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8311</v>
      </c>
      <c r="R3255" t="s">
        <v>8349</v>
      </c>
      <c r="S3255" s="16">
        <f t="shared" si="252"/>
        <v>41054.847777777781</v>
      </c>
      <c r="T3255" s="16">
        <f t="shared" si="253"/>
        <v>41114.847777777781</v>
      </c>
      <c r="U3255" s="11">
        <f t="shared" si="254"/>
        <v>2012</v>
      </c>
    </row>
    <row r="3256" spans="1:21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8308</v>
      </c>
      <c r="R3256" t="s">
        <v>8342</v>
      </c>
      <c r="S3256" s="16">
        <f t="shared" si="252"/>
        <v>42096.918240740735</v>
      </c>
      <c r="T3256" s="16">
        <f t="shared" si="253"/>
        <v>42126.918240740735</v>
      </c>
      <c r="U3256" s="11">
        <f t="shared" si="254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 s="11">
        <f t="shared" si="254"/>
        <v>2014</v>
      </c>
    </row>
    <row r="3258" spans="1:21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8311</v>
      </c>
      <c r="R3258" t="s">
        <v>8348</v>
      </c>
      <c r="S3258" s="16">
        <f t="shared" si="252"/>
        <v>42232.15016203704</v>
      </c>
      <c r="T3258" s="16">
        <f t="shared" si="253"/>
        <v>42262.465972222228</v>
      </c>
      <c r="U3258" s="11">
        <f t="shared" si="254"/>
        <v>2015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 s="11">
        <f t="shared" si="254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 s="11">
        <f t="shared" si="254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 s="11">
        <f t="shared" si="254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 s="11">
        <f t="shared" si="254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 s="11">
        <f t="shared" si="254"/>
        <v>2015</v>
      </c>
    </row>
    <row r="3264" spans="1:21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8308</v>
      </c>
      <c r="R3264" t="s">
        <v>8342</v>
      </c>
      <c r="S3264" s="16">
        <f t="shared" si="252"/>
        <v>42249.667997685188</v>
      </c>
      <c r="T3264" s="16">
        <f t="shared" si="253"/>
        <v>42294.667997685188</v>
      </c>
      <c r="U3264" s="11">
        <f t="shared" si="254"/>
        <v>2015</v>
      </c>
    </row>
    <row r="3265" spans="1:21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8321</v>
      </c>
      <c r="R3265" t="s">
        <v>8339</v>
      </c>
      <c r="S3265" s="16">
        <f t="shared" si="252"/>
        <v>42318.098217592589</v>
      </c>
      <c r="T3265" s="16">
        <f t="shared" si="253"/>
        <v>42363.098217592589</v>
      </c>
      <c r="U3265" s="11">
        <f t="shared" si="254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 s="11">
        <f t="shared" si="254"/>
        <v>2015</v>
      </c>
    </row>
    <row r="3267" spans="1:21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0" t="s">
        <v>8308</v>
      </c>
      <c r="R3267" t="s">
        <v>8315</v>
      </c>
      <c r="S3267" s="16">
        <f t="shared" ref="S3267:S3330" si="257">(((J3267/60)/60)/24)+DATE(1970,1,1)</f>
        <v>42055.600995370376</v>
      </c>
      <c r="T3267" s="16">
        <f t="shared" ref="T3267:T3330" si="258">(((I3267/60)/60)/24)+DATE(1970,1,1)</f>
        <v>42115.559328703705</v>
      </c>
      <c r="U3267" s="11">
        <f t="shared" ref="U3267:U3330" si="259">YEAR(S3267)</f>
        <v>2015</v>
      </c>
    </row>
    <row r="3268" spans="1:21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8316</v>
      </c>
      <c r="R3268" t="s">
        <v>8334</v>
      </c>
      <c r="S3268" s="16">
        <f t="shared" si="257"/>
        <v>41645.832141203704</v>
      </c>
      <c r="T3268" s="16">
        <f t="shared" si="258"/>
        <v>41675.832141203704</v>
      </c>
      <c r="U3268" s="11">
        <f t="shared" si="259"/>
        <v>2014</v>
      </c>
    </row>
    <row r="3269" spans="1:21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8316</v>
      </c>
      <c r="R3269" t="s">
        <v>8344</v>
      </c>
      <c r="S3269" s="16">
        <f t="shared" si="257"/>
        <v>42528.899398148147</v>
      </c>
      <c r="T3269" s="16">
        <f t="shared" si="258"/>
        <v>42588.899398148147</v>
      </c>
      <c r="U3269" s="11">
        <f t="shared" si="259"/>
        <v>2016</v>
      </c>
    </row>
    <row r="3270" spans="1:21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8319</v>
      </c>
      <c r="R3270" t="s">
        <v>8345</v>
      </c>
      <c r="S3270" s="16">
        <f t="shared" si="257"/>
        <v>42110.326423611114</v>
      </c>
      <c r="T3270" s="16">
        <f t="shared" si="258"/>
        <v>42140.125</v>
      </c>
      <c r="U3270" s="11">
        <f t="shared" si="259"/>
        <v>2015</v>
      </c>
    </row>
    <row r="3271" spans="1:21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8321</v>
      </c>
      <c r="R3271" t="s">
        <v>8339</v>
      </c>
      <c r="S3271" s="16">
        <f t="shared" si="257"/>
        <v>41605.167696759258</v>
      </c>
      <c r="T3271" s="16">
        <f t="shared" si="258"/>
        <v>41655.166666666664</v>
      </c>
      <c r="U3271" s="11">
        <f t="shared" si="259"/>
        <v>2013</v>
      </c>
    </row>
    <row r="3272" spans="1:21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8327</v>
      </c>
      <c r="R3272" t="s">
        <v>8330</v>
      </c>
      <c r="S3272" s="16">
        <f t="shared" si="257"/>
        <v>42187.281678240746</v>
      </c>
      <c r="T3272" s="16">
        <f t="shared" si="258"/>
        <v>42247.281678240746</v>
      </c>
      <c r="U3272" s="11">
        <f t="shared" si="259"/>
        <v>2015</v>
      </c>
    </row>
    <row r="3273" spans="1:21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8313</v>
      </c>
      <c r="R3273" t="s">
        <v>8353</v>
      </c>
      <c r="S3273" s="16">
        <f t="shared" si="257"/>
        <v>42555.698738425926</v>
      </c>
      <c r="T3273" s="16">
        <f t="shared" si="258"/>
        <v>42584.958333333328</v>
      </c>
      <c r="U3273" s="11">
        <f t="shared" si="259"/>
        <v>2016</v>
      </c>
    </row>
    <row r="3274" spans="1:21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8321</v>
      </c>
      <c r="R3274" t="s">
        <v>8325</v>
      </c>
      <c r="S3274" s="16">
        <f t="shared" si="257"/>
        <v>41825.791226851856</v>
      </c>
      <c r="T3274" s="16">
        <f t="shared" si="258"/>
        <v>41883.165972222225</v>
      </c>
      <c r="U3274" s="11">
        <f t="shared" si="259"/>
        <v>2014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 s="11">
        <f t="shared" si="259"/>
        <v>2014</v>
      </c>
    </row>
    <row r="3276" spans="1:21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8308</v>
      </c>
      <c r="R3276" t="s">
        <v>8342</v>
      </c>
      <c r="S3276" s="16">
        <f t="shared" si="257"/>
        <v>42215.662314814821</v>
      </c>
      <c r="T3276" s="16">
        <f t="shared" si="258"/>
        <v>42245.662314814821</v>
      </c>
      <c r="U3276" s="11">
        <f t="shared" si="259"/>
        <v>2015</v>
      </c>
    </row>
    <row r="3277" spans="1:21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8339</v>
      </c>
      <c r="S3277" s="16">
        <f t="shared" si="257"/>
        <v>41761.94258101852</v>
      </c>
      <c r="T3277" s="16">
        <f t="shared" si="258"/>
        <v>41791.94258101852</v>
      </c>
      <c r="U3277" s="11">
        <f t="shared" si="259"/>
        <v>2014</v>
      </c>
    </row>
    <row r="3278" spans="1:21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8308</v>
      </c>
      <c r="R3278" t="s">
        <v>8342</v>
      </c>
      <c r="S3278" s="16">
        <f t="shared" si="257"/>
        <v>42321.283101851848</v>
      </c>
      <c r="T3278" s="16">
        <f t="shared" si="258"/>
        <v>42351.283101851848</v>
      </c>
      <c r="U3278" s="11">
        <f t="shared" si="259"/>
        <v>2015</v>
      </c>
    </row>
    <row r="3279" spans="1:21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8308</v>
      </c>
      <c r="R3279" t="s">
        <v>8342</v>
      </c>
      <c r="S3279" s="16">
        <f t="shared" si="257"/>
        <v>42194.648344907408</v>
      </c>
      <c r="T3279" s="16">
        <f t="shared" si="258"/>
        <v>42224.648344907408</v>
      </c>
      <c r="U3279" s="11">
        <f t="shared" si="259"/>
        <v>2015</v>
      </c>
    </row>
    <row r="3280" spans="1:21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8308</v>
      </c>
      <c r="R3280" t="s">
        <v>8318</v>
      </c>
      <c r="S3280" s="16">
        <f t="shared" si="257"/>
        <v>42326.685428240744</v>
      </c>
      <c r="T3280" s="16">
        <f t="shared" si="258"/>
        <v>42371.685428240744</v>
      </c>
      <c r="U3280" s="11">
        <f t="shared" si="259"/>
        <v>2015</v>
      </c>
    </row>
    <row r="3281" spans="1:21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8327</v>
      </c>
      <c r="R3281" t="s">
        <v>8350</v>
      </c>
      <c r="S3281" s="16">
        <f t="shared" si="257"/>
        <v>41616.027754629627</v>
      </c>
      <c r="T3281" s="16">
        <f t="shared" si="258"/>
        <v>41646.027754629627</v>
      </c>
      <c r="U3281" s="11">
        <f t="shared" si="259"/>
        <v>2013</v>
      </c>
    </row>
    <row r="3282" spans="1:21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8316</v>
      </c>
      <c r="R3282" t="s">
        <v>8334</v>
      </c>
      <c r="S3282" s="16">
        <f t="shared" si="257"/>
        <v>41683.832280092596</v>
      </c>
      <c r="T3282" s="16">
        <f t="shared" si="258"/>
        <v>41713.790613425925</v>
      </c>
      <c r="U3282" s="11">
        <f t="shared" si="259"/>
        <v>2014</v>
      </c>
    </row>
    <row r="3283" spans="1:21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8319</v>
      </c>
      <c r="R3283" t="s">
        <v>8345</v>
      </c>
      <c r="S3283" s="16">
        <f t="shared" si="257"/>
        <v>41795.963333333333</v>
      </c>
      <c r="T3283" s="16">
        <f t="shared" si="258"/>
        <v>41825.963333333333</v>
      </c>
      <c r="U3283" s="11">
        <f t="shared" si="259"/>
        <v>2014</v>
      </c>
    </row>
    <row r="3284" spans="1:21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8319</v>
      </c>
      <c r="R3284" t="s">
        <v>8345</v>
      </c>
      <c r="S3284" s="16">
        <f t="shared" si="257"/>
        <v>41887.801168981481</v>
      </c>
      <c r="T3284" s="16">
        <f t="shared" si="258"/>
        <v>41917.801168981481</v>
      </c>
      <c r="U3284" s="11">
        <f t="shared" si="259"/>
        <v>2014</v>
      </c>
    </row>
    <row r="3285" spans="1:21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8323</v>
      </c>
      <c r="R3285" t="s">
        <v>8324</v>
      </c>
      <c r="S3285" s="16">
        <f t="shared" si="257"/>
        <v>42173.67082175926</v>
      </c>
      <c r="T3285" s="16">
        <f t="shared" si="258"/>
        <v>42233.67082175926</v>
      </c>
      <c r="U3285" s="11">
        <f t="shared" si="259"/>
        <v>2015</v>
      </c>
    </row>
    <row r="3286" spans="1:21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8321</v>
      </c>
      <c r="R3286" t="s">
        <v>8325</v>
      </c>
      <c r="S3286" s="16">
        <f t="shared" si="257"/>
        <v>42377.577187499999</v>
      </c>
      <c r="T3286" s="16">
        <f t="shared" si="258"/>
        <v>42437.577187499999</v>
      </c>
      <c r="U3286" s="11">
        <f t="shared" si="259"/>
        <v>2016</v>
      </c>
    </row>
    <row r="3287" spans="1:21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8313</v>
      </c>
      <c r="R3287" t="s">
        <v>8355</v>
      </c>
      <c r="S3287" s="16">
        <f t="shared" si="257"/>
        <v>42108.05322916666</v>
      </c>
      <c r="T3287" s="16">
        <f t="shared" si="258"/>
        <v>42123.05322916666</v>
      </c>
      <c r="U3287" s="11">
        <f t="shared" si="259"/>
        <v>2015</v>
      </c>
    </row>
    <row r="3288" spans="1:21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8319</v>
      </c>
      <c r="R3288" t="s">
        <v>8345</v>
      </c>
      <c r="S3288" s="16">
        <f t="shared" si="257"/>
        <v>42285.91506944444</v>
      </c>
      <c r="T3288" s="16">
        <f t="shared" si="258"/>
        <v>42345.956736111111</v>
      </c>
      <c r="U3288" s="11">
        <f t="shared" si="259"/>
        <v>2015</v>
      </c>
    </row>
    <row r="3289" spans="1:21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8323</v>
      </c>
      <c r="R3289" t="s">
        <v>8324</v>
      </c>
      <c r="S3289" s="16">
        <f t="shared" si="257"/>
        <v>42523.025231481486</v>
      </c>
      <c r="T3289" s="16">
        <f t="shared" si="258"/>
        <v>42583.025231481486</v>
      </c>
      <c r="U3289" s="11">
        <f t="shared" si="259"/>
        <v>2016</v>
      </c>
    </row>
    <row r="3290" spans="1:21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8321</v>
      </c>
      <c r="R3290" t="s">
        <v>8325</v>
      </c>
      <c r="S3290" s="16">
        <f t="shared" si="257"/>
        <v>42527.650995370372</v>
      </c>
      <c r="T3290" s="16">
        <f t="shared" si="258"/>
        <v>42537.650995370372</v>
      </c>
      <c r="U3290" s="11">
        <f t="shared" si="259"/>
        <v>2016</v>
      </c>
    </row>
    <row r="3291" spans="1:21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8319</v>
      </c>
      <c r="R3291" t="s">
        <v>8345</v>
      </c>
      <c r="S3291" s="16">
        <f t="shared" si="257"/>
        <v>42584.666597222225</v>
      </c>
      <c r="T3291" s="16">
        <f t="shared" si="258"/>
        <v>42614.666597222225</v>
      </c>
      <c r="U3291" s="11">
        <f t="shared" si="259"/>
        <v>2016</v>
      </c>
    </row>
    <row r="3292" spans="1:21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8319</v>
      </c>
      <c r="R3292" t="s">
        <v>8345</v>
      </c>
      <c r="S3292" s="16">
        <f t="shared" si="257"/>
        <v>42143.714178240742</v>
      </c>
      <c r="T3292" s="16">
        <f t="shared" si="258"/>
        <v>42173.714178240742</v>
      </c>
      <c r="U3292" s="11">
        <f t="shared" si="259"/>
        <v>2015</v>
      </c>
    </row>
    <row r="3293" spans="1:21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8311</v>
      </c>
      <c r="R3293" t="s">
        <v>8352</v>
      </c>
      <c r="S3293" s="16">
        <f t="shared" si="257"/>
        <v>42548.192997685182</v>
      </c>
      <c r="T3293" s="16">
        <f t="shared" si="258"/>
        <v>42573.192997685182</v>
      </c>
      <c r="U3293" s="11">
        <f t="shared" si="259"/>
        <v>2016</v>
      </c>
    </row>
    <row r="3294" spans="1:21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0" t="s">
        <v>8323</v>
      </c>
      <c r="R3294" t="s">
        <v>8326</v>
      </c>
      <c r="S3294" s="16">
        <f t="shared" si="257"/>
        <v>41940.587233796294</v>
      </c>
      <c r="T3294" s="16">
        <f t="shared" si="258"/>
        <v>41968.041666666672</v>
      </c>
      <c r="U3294" s="11">
        <f t="shared" si="259"/>
        <v>2014</v>
      </c>
    </row>
    <row r="3295" spans="1:21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8346</v>
      </c>
      <c r="R3295" t="s">
        <v>8347</v>
      </c>
      <c r="S3295" s="16">
        <f t="shared" si="257"/>
        <v>42079.913113425922</v>
      </c>
      <c r="T3295" s="16">
        <f t="shared" si="258"/>
        <v>42109.913113425922</v>
      </c>
      <c r="U3295" s="11">
        <f t="shared" si="259"/>
        <v>2015</v>
      </c>
    </row>
    <row r="3296" spans="1:21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8313</v>
      </c>
      <c r="R3296" t="s">
        <v>8353</v>
      </c>
      <c r="S3296" s="16">
        <f t="shared" si="257"/>
        <v>42685.680648148147</v>
      </c>
      <c r="T3296" s="16">
        <f t="shared" si="258"/>
        <v>42715.680648148147</v>
      </c>
      <c r="U3296" s="11">
        <f t="shared" si="259"/>
        <v>2016</v>
      </c>
    </row>
    <row r="3297" spans="1:21" ht="48" hidden="1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8323</v>
      </c>
      <c r="R3297" t="s">
        <v>8335</v>
      </c>
      <c r="S3297" s="16">
        <f t="shared" si="257"/>
        <v>42132.58048611111</v>
      </c>
      <c r="T3297" s="16">
        <f t="shared" si="258"/>
        <v>42162.58048611111</v>
      </c>
      <c r="U3297" s="11">
        <f t="shared" si="259"/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0" t="s">
        <v>8323</v>
      </c>
      <c r="R3298" t="s">
        <v>8326</v>
      </c>
      <c r="S3298" s="16">
        <f t="shared" si="257"/>
        <v>42570.850381944445</v>
      </c>
      <c r="T3298" s="16">
        <f t="shared" si="258"/>
        <v>42615.850381944445</v>
      </c>
      <c r="U3298" s="11">
        <f t="shared" si="259"/>
        <v>2016</v>
      </c>
    </row>
    <row r="3299" spans="1:21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8327</v>
      </c>
      <c r="R3299" t="s">
        <v>8350</v>
      </c>
      <c r="S3299" s="16">
        <f t="shared" si="257"/>
        <v>42368.333668981482</v>
      </c>
      <c r="T3299" s="16">
        <f t="shared" si="258"/>
        <v>42398.333668981482</v>
      </c>
      <c r="U3299" s="11">
        <f t="shared" si="259"/>
        <v>2015</v>
      </c>
    </row>
    <row r="3300" spans="1:21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8327</v>
      </c>
      <c r="R3300" t="s">
        <v>8330</v>
      </c>
      <c r="S3300" s="16">
        <f t="shared" si="257"/>
        <v>41887.801064814819</v>
      </c>
      <c r="T3300" s="16">
        <f t="shared" si="258"/>
        <v>41917.801064814819</v>
      </c>
      <c r="U3300" s="11">
        <f t="shared" si="259"/>
        <v>2014</v>
      </c>
    </row>
    <row r="3301" spans="1:21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8321</v>
      </c>
      <c r="R3301" t="s">
        <v>8339</v>
      </c>
      <c r="S3301" s="16">
        <f t="shared" si="257"/>
        <v>41830.613969907405</v>
      </c>
      <c r="T3301" s="16">
        <f t="shared" si="258"/>
        <v>41860.613969907405</v>
      </c>
      <c r="U3301" s="11">
        <f t="shared" si="259"/>
        <v>2014</v>
      </c>
    </row>
    <row r="3302" spans="1:21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8311</v>
      </c>
      <c r="R3302" t="s">
        <v>8352</v>
      </c>
      <c r="S3302" s="16">
        <f t="shared" si="257"/>
        <v>40068.056932870371</v>
      </c>
      <c r="T3302" s="16">
        <f t="shared" si="258"/>
        <v>40118.165972222225</v>
      </c>
      <c r="U3302" s="11">
        <f t="shared" si="259"/>
        <v>2009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 s="11">
        <f t="shared" si="259"/>
        <v>2017</v>
      </c>
    </row>
    <row r="3304" spans="1:21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8321</v>
      </c>
      <c r="R3304" t="s">
        <v>8339</v>
      </c>
      <c r="S3304" s="16">
        <f t="shared" si="257"/>
        <v>40894.906956018516</v>
      </c>
      <c r="T3304" s="16">
        <f t="shared" si="258"/>
        <v>40954.906956018516</v>
      </c>
      <c r="U3304" s="11">
        <f t="shared" si="259"/>
        <v>2011</v>
      </c>
    </row>
    <row r="3305" spans="1:21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8316</v>
      </c>
      <c r="R3305" t="s">
        <v>8344</v>
      </c>
      <c r="S3305" s="16">
        <f t="shared" si="257"/>
        <v>42558.989513888882</v>
      </c>
      <c r="T3305" s="16">
        <f t="shared" si="258"/>
        <v>42588.989513888882</v>
      </c>
      <c r="U3305" s="11">
        <f t="shared" si="259"/>
        <v>2016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0" t="s">
        <v>8323</v>
      </c>
      <c r="R3306" t="s">
        <v>8326</v>
      </c>
      <c r="S3306" s="16">
        <f t="shared" si="257"/>
        <v>42032.250208333338</v>
      </c>
      <c r="T3306" s="16">
        <f t="shared" si="258"/>
        <v>42063.250208333338</v>
      </c>
      <c r="U3306" s="11">
        <f t="shared" si="259"/>
        <v>2015</v>
      </c>
    </row>
    <row r="3307" spans="1:21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8316</v>
      </c>
      <c r="R3307" t="s">
        <v>8334</v>
      </c>
      <c r="S3307" s="16">
        <f t="shared" si="257"/>
        <v>40198.424849537041</v>
      </c>
      <c r="T3307" s="16">
        <f t="shared" si="258"/>
        <v>40252.290972222225</v>
      </c>
      <c r="U3307" s="11">
        <f t="shared" si="259"/>
        <v>2010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 s="11">
        <f t="shared" si="2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 s="11">
        <f t="shared" si="2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 s="11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 s="11">
        <f t="shared" si="259"/>
        <v>2015</v>
      </c>
    </row>
    <row r="3312" spans="1:21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8319</v>
      </c>
      <c r="R3312" t="s">
        <v>8345</v>
      </c>
      <c r="S3312" s="16">
        <f t="shared" si="257"/>
        <v>42338.615393518514</v>
      </c>
      <c r="T3312" s="16">
        <f t="shared" si="258"/>
        <v>42398.615393518514</v>
      </c>
      <c r="U3312" s="11">
        <f t="shared" si="259"/>
        <v>2015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 s="11">
        <f t="shared" si="259"/>
        <v>2012</v>
      </c>
    </row>
    <row r="3314" spans="1:21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8316</v>
      </c>
      <c r="R3314" t="s">
        <v>8334</v>
      </c>
      <c r="S3314" s="16">
        <f t="shared" si="257"/>
        <v>42440.371111111104</v>
      </c>
      <c r="T3314" s="16">
        <f t="shared" si="258"/>
        <v>42470.329444444447</v>
      </c>
      <c r="U3314" s="11">
        <f t="shared" si="259"/>
        <v>2016</v>
      </c>
    </row>
    <row r="3315" spans="1:21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8316</v>
      </c>
      <c r="R3315" t="s">
        <v>8334</v>
      </c>
      <c r="S3315" s="16">
        <f t="shared" si="257"/>
        <v>42662.752199074079</v>
      </c>
      <c r="T3315" s="16">
        <f t="shared" si="258"/>
        <v>42692.793865740736</v>
      </c>
      <c r="U3315" s="11">
        <f t="shared" si="259"/>
        <v>2016</v>
      </c>
    </row>
    <row r="3316" spans="1:21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0" t="s">
        <v>8323</v>
      </c>
      <c r="R3316" t="s">
        <v>8326</v>
      </c>
      <c r="S3316" s="16">
        <f t="shared" si="257"/>
        <v>41801.711550925924</v>
      </c>
      <c r="T3316" s="16">
        <f t="shared" si="258"/>
        <v>41844.124305555553</v>
      </c>
      <c r="U3316" s="11">
        <f t="shared" si="259"/>
        <v>2014</v>
      </c>
    </row>
    <row r="3317" spans="1:21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0" t="s">
        <v>8323</v>
      </c>
      <c r="R3317" t="s">
        <v>8326</v>
      </c>
      <c r="S3317" s="16">
        <f t="shared" si="257"/>
        <v>42627.955104166671</v>
      </c>
      <c r="T3317" s="16">
        <f t="shared" si="258"/>
        <v>42657.916666666672</v>
      </c>
      <c r="U3317" s="11">
        <f t="shared" si="259"/>
        <v>2016</v>
      </c>
    </row>
    <row r="3318" spans="1:21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8311</v>
      </c>
      <c r="R3318" t="s">
        <v>8356</v>
      </c>
      <c r="S3318" s="16">
        <f t="shared" si="257"/>
        <v>41030.292025462964</v>
      </c>
      <c r="T3318" s="16">
        <f t="shared" si="258"/>
        <v>41059.791666666664</v>
      </c>
      <c r="U3318" s="11">
        <f t="shared" si="259"/>
        <v>2012</v>
      </c>
    </row>
    <row r="3319" spans="1:21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8327</v>
      </c>
      <c r="R3319" t="s">
        <v>8350</v>
      </c>
      <c r="S3319" s="16">
        <f t="shared" si="257"/>
        <v>41184.167129629634</v>
      </c>
      <c r="T3319" s="16">
        <f t="shared" si="258"/>
        <v>41224.208796296298</v>
      </c>
      <c r="U3319" s="11">
        <f t="shared" si="259"/>
        <v>2012</v>
      </c>
    </row>
    <row r="3320" spans="1:21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0" t="s">
        <v>8323</v>
      </c>
      <c r="R3320" t="s">
        <v>8326</v>
      </c>
      <c r="S3320" s="16">
        <f t="shared" si="257"/>
        <v>42342.845555555556</v>
      </c>
      <c r="T3320" s="16">
        <f t="shared" si="258"/>
        <v>42372.845555555556</v>
      </c>
      <c r="U3320" s="11">
        <f t="shared" si="259"/>
        <v>2015</v>
      </c>
    </row>
    <row r="3321" spans="1:21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0" t="s">
        <v>8323</v>
      </c>
      <c r="R3321" t="s">
        <v>8326</v>
      </c>
      <c r="S3321" s="16">
        <f t="shared" si="257"/>
        <v>42783.513182870374</v>
      </c>
      <c r="T3321" s="16">
        <f t="shared" si="258"/>
        <v>42813.471516203703</v>
      </c>
      <c r="U3321" s="11">
        <f t="shared" si="259"/>
        <v>2017</v>
      </c>
    </row>
    <row r="3322" spans="1:21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8327</v>
      </c>
      <c r="R3322" t="s">
        <v>8350</v>
      </c>
      <c r="S3322" s="16">
        <f t="shared" si="257"/>
        <v>41230.77311342593</v>
      </c>
      <c r="T3322" s="16">
        <f t="shared" si="258"/>
        <v>41290.77311342593</v>
      </c>
      <c r="U3322" s="11">
        <f t="shared" si="259"/>
        <v>2012</v>
      </c>
    </row>
    <row r="3323" spans="1:21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8321</v>
      </c>
      <c r="R3323" t="s">
        <v>8339</v>
      </c>
      <c r="S3323" s="16">
        <f t="shared" si="257"/>
        <v>41534.568113425928</v>
      </c>
      <c r="T3323" s="16">
        <f t="shared" si="258"/>
        <v>41564.568113425928</v>
      </c>
      <c r="U3323" s="11">
        <f t="shared" si="259"/>
        <v>2013</v>
      </c>
    </row>
    <row r="3324" spans="1:21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0" t="s">
        <v>8323</v>
      </c>
      <c r="R3324" t="s">
        <v>8326</v>
      </c>
      <c r="S3324" s="16">
        <f t="shared" si="257"/>
        <v>42311.621458333335</v>
      </c>
      <c r="T3324" s="16">
        <f t="shared" si="258"/>
        <v>42336.621458333335</v>
      </c>
      <c r="U3324" s="11">
        <f t="shared" si="259"/>
        <v>2015</v>
      </c>
    </row>
    <row r="3325" spans="1:21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8316</v>
      </c>
      <c r="R3325" t="s">
        <v>8334</v>
      </c>
      <c r="S3325" s="16">
        <f t="shared" si="257"/>
        <v>41005.904120370367</v>
      </c>
      <c r="T3325" s="16">
        <f t="shared" si="258"/>
        <v>41035.904120370367</v>
      </c>
      <c r="U3325" s="11">
        <f t="shared" si="259"/>
        <v>2012</v>
      </c>
    </row>
    <row r="3326" spans="1:21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8311</v>
      </c>
      <c r="R3326" t="s">
        <v>8348</v>
      </c>
      <c r="S3326" s="16">
        <f t="shared" si="257"/>
        <v>42432.379826388889</v>
      </c>
      <c r="T3326" s="16">
        <f t="shared" si="258"/>
        <v>42462.338159722218</v>
      </c>
      <c r="U3326" s="11">
        <f t="shared" si="259"/>
        <v>2016</v>
      </c>
    </row>
    <row r="3327" spans="1:21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8316</v>
      </c>
      <c r="R3327" t="s">
        <v>8334</v>
      </c>
      <c r="S3327" s="16">
        <f t="shared" si="257"/>
        <v>40701.195844907408</v>
      </c>
      <c r="T3327" s="16">
        <f t="shared" si="258"/>
        <v>40746.195844907408</v>
      </c>
      <c r="U3327" s="11">
        <f t="shared" si="259"/>
        <v>2011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 s="11">
        <f t="shared" si="259"/>
        <v>2016</v>
      </c>
    </row>
    <row r="3329" spans="1:21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8308</v>
      </c>
      <c r="R3329" t="s">
        <v>8318</v>
      </c>
      <c r="S3329" s="16">
        <f t="shared" si="257"/>
        <v>41859.925856481481</v>
      </c>
      <c r="T3329" s="16">
        <f t="shared" si="258"/>
        <v>41889.925856481481</v>
      </c>
      <c r="U3329" s="11">
        <f t="shared" si="259"/>
        <v>2014</v>
      </c>
    </row>
    <row r="3330" spans="1:21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0" t="s">
        <v>8319</v>
      </c>
      <c r="R3330" t="s">
        <v>8345</v>
      </c>
      <c r="S3330" s="16">
        <f t="shared" si="257"/>
        <v>42728.827407407407</v>
      </c>
      <c r="T3330" s="16">
        <f t="shared" si="258"/>
        <v>42747.695833333331</v>
      </c>
      <c r="U3330" s="11">
        <f t="shared" si="259"/>
        <v>2016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 s="11">
        <f t="shared" ref="U3331:U3394" si="264">YEAR(S3331)</f>
        <v>2016</v>
      </c>
    </row>
    <row r="3332" spans="1:21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0" t="s">
        <v>8323</v>
      </c>
      <c r="R3332" t="s">
        <v>8326</v>
      </c>
      <c r="S3332" s="16">
        <f t="shared" si="262"/>
        <v>41883.916678240741</v>
      </c>
      <c r="T3332" s="16">
        <f t="shared" si="263"/>
        <v>41906.916678240741</v>
      </c>
      <c r="U3332" s="11">
        <f t="shared" si="264"/>
        <v>2014</v>
      </c>
    </row>
    <row r="3333" spans="1:21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8323</v>
      </c>
      <c r="R3333" t="s">
        <v>8324</v>
      </c>
      <c r="S3333" s="16">
        <f t="shared" si="262"/>
        <v>42241.429120370376</v>
      </c>
      <c r="T3333" s="16">
        <f t="shared" si="263"/>
        <v>42263.916666666672</v>
      </c>
      <c r="U3333" s="11">
        <f t="shared" si="264"/>
        <v>2015</v>
      </c>
    </row>
    <row r="3334" spans="1:21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8313</v>
      </c>
      <c r="R3334" t="s">
        <v>8314</v>
      </c>
      <c r="S3334" s="16">
        <f t="shared" si="262"/>
        <v>41876.433680555558</v>
      </c>
      <c r="T3334" s="16">
        <f t="shared" si="263"/>
        <v>41936.166666666664</v>
      </c>
      <c r="U3334" s="11">
        <f t="shared" si="264"/>
        <v>2014</v>
      </c>
    </row>
    <row r="3335" spans="1:21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8321</v>
      </c>
      <c r="R3335" t="s">
        <v>8337</v>
      </c>
      <c r="S3335" s="16">
        <f t="shared" si="262"/>
        <v>42397.281666666662</v>
      </c>
      <c r="T3335" s="16">
        <f t="shared" si="263"/>
        <v>42427.281666666662</v>
      </c>
      <c r="U3335" s="11">
        <f t="shared" si="264"/>
        <v>2016</v>
      </c>
    </row>
    <row r="3336" spans="1:21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8323</v>
      </c>
      <c r="R3336" t="s">
        <v>8324</v>
      </c>
      <c r="S3336" s="16">
        <f t="shared" si="262"/>
        <v>41862.761724537035</v>
      </c>
      <c r="T3336" s="16">
        <f t="shared" si="263"/>
        <v>41914.165972222225</v>
      </c>
      <c r="U3336" s="11">
        <f t="shared" si="264"/>
        <v>2014</v>
      </c>
    </row>
    <row r="3337" spans="1:21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8313</v>
      </c>
      <c r="R3337" t="s">
        <v>8314</v>
      </c>
      <c r="S3337" s="16">
        <f t="shared" si="262"/>
        <v>41956.250034722223</v>
      </c>
      <c r="T3337" s="16">
        <f t="shared" si="263"/>
        <v>42016.250034722223</v>
      </c>
      <c r="U3337" s="11">
        <f t="shared" si="264"/>
        <v>2014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 s="11">
        <f t="shared" si="264"/>
        <v>2013</v>
      </c>
    </row>
    <row r="3339" spans="1:21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8319</v>
      </c>
      <c r="R3339" t="s">
        <v>8345</v>
      </c>
      <c r="S3339" s="16">
        <f t="shared" si="262"/>
        <v>41834.138495370367</v>
      </c>
      <c r="T3339" s="16">
        <f t="shared" si="263"/>
        <v>41864.138495370367</v>
      </c>
      <c r="U3339" s="11">
        <f t="shared" si="264"/>
        <v>2014</v>
      </c>
    </row>
    <row r="3340" spans="1:21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8327</v>
      </c>
      <c r="R3340" t="s">
        <v>8350</v>
      </c>
      <c r="S3340" s="16">
        <f t="shared" si="262"/>
        <v>41551.798113425924</v>
      </c>
      <c r="T3340" s="16">
        <f t="shared" si="263"/>
        <v>41581.839780092596</v>
      </c>
      <c r="U3340" s="11">
        <f t="shared" si="264"/>
        <v>2013</v>
      </c>
    </row>
    <row r="3341" spans="1:21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8313</v>
      </c>
      <c r="R3341" t="s">
        <v>8314</v>
      </c>
      <c r="S3341" s="16">
        <f t="shared" si="262"/>
        <v>41940.89166666667</v>
      </c>
      <c r="T3341" s="16">
        <f t="shared" si="263"/>
        <v>41970.933333333334</v>
      </c>
      <c r="U3341" s="11">
        <f t="shared" si="264"/>
        <v>2014</v>
      </c>
    </row>
    <row r="3342" spans="1:21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0" t="s">
        <v>8323</v>
      </c>
      <c r="R3342" t="s">
        <v>8326</v>
      </c>
      <c r="S3342" s="16">
        <f t="shared" si="262"/>
        <v>41872.807696759257</v>
      </c>
      <c r="T3342" s="16">
        <f t="shared" si="263"/>
        <v>41932.807696759257</v>
      </c>
      <c r="U3342" s="11">
        <f t="shared" si="264"/>
        <v>2014</v>
      </c>
    </row>
    <row r="3343" spans="1:21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8327</v>
      </c>
      <c r="R3343" t="s">
        <v>8350</v>
      </c>
      <c r="S3343" s="16">
        <f t="shared" si="262"/>
        <v>41416.763171296298</v>
      </c>
      <c r="T3343" s="16">
        <f t="shared" si="263"/>
        <v>41455.831944444442</v>
      </c>
      <c r="U3343" s="11">
        <f t="shared" si="264"/>
        <v>2013</v>
      </c>
    </row>
    <row r="3344" spans="1:21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0" t="s">
        <v>8323</v>
      </c>
      <c r="R3344" t="s">
        <v>8326</v>
      </c>
      <c r="S3344" s="16">
        <f t="shared" si="262"/>
        <v>42172.613506944443</v>
      </c>
      <c r="T3344" s="16">
        <f t="shared" si="263"/>
        <v>42202.554166666669</v>
      </c>
      <c r="U3344" s="11">
        <f t="shared" si="264"/>
        <v>2015</v>
      </c>
    </row>
    <row r="3345" spans="1:21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8321</v>
      </c>
      <c r="R3345" t="s">
        <v>8337</v>
      </c>
      <c r="S3345" s="16">
        <f t="shared" si="262"/>
        <v>42115.547395833331</v>
      </c>
      <c r="T3345" s="16">
        <f t="shared" si="263"/>
        <v>42158.547395833331</v>
      </c>
      <c r="U3345" s="11">
        <f t="shared" si="264"/>
        <v>2015</v>
      </c>
    </row>
    <row r="3346" spans="1:21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8323</v>
      </c>
      <c r="R3346" t="s">
        <v>8335</v>
      </c>
      <c r="S3346" s="16">
        <f t="shared" si="262"/>
        <v>42763.780671296292</v>
      </c>
      <c r="T3346" s="16">
        <f t="shared" si="263"/>
        <v>42823.739004629635</v>
      </c>
      <c r="U3346" s="11">
        <f t="shared" si="264"/>
        <v>2017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 s="11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 s="11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 s="11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 s="11">
        <f t="shared" si="264"/>
        <v>2015</v>
      </c>
    </row>
    <row r="3351" spans="1:21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8319</v>
      </c>
      <c r="R3351" t="s">
        <v>8345</v>
      </c>
      <c r="S3351" s="16">
        <f t="shared" si="262"/>
        <v>42034.75509259259</v>
      </c>
      <c r="T3351" s="16">
        <f t="shared" si="263"/>
        <v>42064.75509259259</v>
      </c>
      <c r="U3351" s="11">
        <f t="shared" si="264"/>
        <v>2015</v>
      </c>
    </row>
    <row r="3352" spans="1:21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8316</v>
      </c>
      <c r="R3352" t="s">
        <v>8344</v>
      </c>
      <c r="S3352" s="16">
        <f t="shared" si="262"/>
        <v>42164.615856481483</v>
      </c>
      <c r="T3352" s="16">
        <f t="shared" si="263"/>
        <v>42193.697916666672</v>
      </c>
      <c r="U3352" s="11">
        <f t="shared" si="264"/>
        <v>2015</v>
      </c>
    </row>
    <row r="3353" spans="1:21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8311</v>
      </c>
      <c r="R3353" t="s">
        <v>8356</v>
      </c>
      <c r="S3353" s="16">
        <f t="shared" si="262"/>
        <v>41247.063576388886</v>
      </c>
      <c r="T3353" s="16">
        <f t="shared" si="263"/>
        <v>41277.063576388886</v>
      </c>
      <c r="U3353" s="11">
        <f t="shared" si="264"/>
        <v>2012</v>
      </c>
    </row>
    <row r="3354" spans="1:21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8308</v>
      </c>
      <c r="R3354" t="s">
        <v>8315</v>
      </c>
      <c r="S3354" s="16">
        <f t="shared" si="262"/>
        <v>42200.261793981481</v>
      </c>
      <c r="T3354" s="16">
        <f t="shared" si="263"/>
        <v>42230.261793981481</v>
      </c>
      <c r="U3354" s="11">
        <f t="shared" si="264"/>
        <v>2015</v>
      </c>
    </row>
    <row r="3355" spans="1:21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8319</v>
      </c>
      <c r="R3355" t="s">
        <v>8345</v>
      </c>
      <c r="S3355" s="16">
        <f t="shared" si="262"/>
        <v>42089.724039351851</v>
      </c>
      <c r="T3355" s="16">
        <f t="shared" si="263"/>
        <v>42134.724039351851</v>
      </c>
      <c r="U3355" s="11">
        <f t="shared" si="264"/>
        <v>2015</v>
      </c>
    </row>
    <row r="3356" spans="1:21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8319</v>
      </c>
      <c r="R3356" t="s">
        <v>8345</v>
      </c>
      <c r="S3356" s="16">
        <f t="shared" si="262"/>
        <v>41876.683611111112</v>
      </c>
      <c r="T3356" s="16">
        <f t="shared" si="263"/>
        <v>41907.683611111112</v>
      </c>
      <c r="U3356" s="11">
        <f t="shared" si="264"/>
        <v>2014</v>
      </c>
    </row>
    <row r="3357" spans="1:21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8323</v>
      </c>
      <c r="R3357" t="s">
        <v>8335</v>
      </c>
      <c r="S3357" s="16">
        <f t="shared" si="262"/>
        <v>42170.447013888886</v>
      </c>
      <c r="T3357" s="16">
        <f t="shared" si="263"/>
        <v>42200.447013888886</v>
      </c>
      <c r="U3357" s="11">
        <f t="shared" si="264"/>
        <v>2015</v>
      </c>
    </row>
    <row r="3358" spans="1:21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8311</v>
      </c>
      <c r="R3358" t="s">
        <v>8356</v>
      </c>
      <c r="S3358" s="16">
        <f t="shared" si="262"/>
        <v>41911.657430555555</v>
      </c>
      <c r="T3358" s="16">
        <f t="shared" si="263"/>
        <v>41932.088194444441</v>
      </c>
      <c r="U3358" s="11">
        <f t="shared" si="264"/>
        <v>2014</v>
      </c>
    </row>
    <row r="3359" spans="1:21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8319</v>
      </c>
      <c r="R3359" t="s">
        <v>8345</v>
      </c>
      <c r="S3359" s="16">
        <f t="shared" si="262"/>
        <v>41952.09175925926</v>
      </c>
      <c r="T3359" s="16">
        <f t="shared" si="263"/>
        <v>41982.09175925926</v>
      </c>
      <c r="U3359" s="11">
        <f t="shared" si="264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 s="11">
        <f t="shared" si="264"/>
        <v>2014</v>
      </c>
    </row>
    <row r="3361" spans="1:21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8308</v>
      </c>
      <c r="R3361" t="s">
        <v>8342</v>
      </c>
      <c r="S3361" s="16">
        <f t="shared" si="262"/>
        <v>42753.678761574076</v>
      </c>
      <c r="T3361" s="16">
        <f t="shared" si="263"/>
        <v>42766.208333333328</v>
      </c>
      <c r="U3361" s="11">
        <f t="shared" si="264"/>
        <v>2017</v>
      </c>
    </row>
    <row r="3362" spans="1:21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8327</v>
      </c>
      <c r="R3362" t="s">
        <v>8330</v>
      </c>
      <c r="S3362" s="16">
        <f t="shared" si="262"/>
        <v>41869.534618055557</v>
      </c>
      <c r="T3362" s="16">
        <f t="shared" si="263"/>
        <v>41899.534618055557</v>
      </c>
      <c r="U3362" s="11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 s="11">
        <f t="shared" si="264"/>
        <v>2015</v>
      </c>
    </row>
    <row r="3364" spans="1:21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8323</v>
      </c>
      <c r="R3364" t="s">
        <v>8335</v>
      </c>
      <c r="S3364" s="16">
        <f t="shared" si="262"/>
        <v>42079.857974537037</v>
      </c>
      <c r="T3364" s="16">
        <f t="shared" si="263"/>
        <v>42125.916666666672</v>
      </c>
      <c r="U3364" s="11">
        <f t="shared" si="264"/>
        <v>2015</v>
      </c>
    </row>
    <row r="3365" spans="1:21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8313</v>
      </c>
      <c r="R3365" t="s">
        <v>8355</v>
      </c>
      <c r="S3365" s="16">
        <f t="shared" si="262"/>
        <v>42185.397673611107</v>
      </c>
      <c r="T3365" s="16">
        <f t="shared" si="263"/>
        <v>42244.508333333331</v>
      </c>
      <c r="U3365" s="11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 s="11">
        <f t="shared" si="264"/>
        <v>2016</v>
      </c>
    </row>
    <row r="3367" spans="1:21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8316</v>
      </c>
      <c r="R3367" t="s">
        <v>8334</v>
      </c>
      <c r="S3367" s="16">
        <f t="shared" si="262"/>
        <v>41974.911087962959</v>
      </c>
      <c r="T3367" s="16">
        <f t="shared" si="263"/>
        <v>42014.332638888889</v>
      </c>
      <c r="U3367" s="11">
        <f t="shared" si="264"/>
        <v>2014</v>
      </c>
    </row>
    <row r="3368" spans="1:21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8327</v>
      </c>
      <c r="R3368" t="s">
        <v>8330</v>
      </c>
      <c r="S3368" s="16">
        <f t="shared" si="262"/>
        <v>42341.59129629629</v>
      </c>
      <c r="T3368" s="16">
        <f t="shared" si="263"/>
        <v>42387.541666666672</v>
      </c>
      <c r="U3368" s="11">
        <f t="shared" si="264"/>
        <v>2015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 s="11">
        <f t="shared" si="264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 s="11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 s="1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 s="11">
        <f t="shared" si="264"/>
        <v>2015</v>
      </c>
    </row>
    <row r="3373" spans="1:21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8308</v>
      </c>
      <c r="R3373" t="s">
        <v>8342</v>
      </c>
      <c r="S3373" s="16">
        <f t="shared" si="262"/>
        <v>42047.812523148154</v>
      </c>
      <c r="T3373" s="16">
        <f t="shared" si="263"/>
        <v>42071.636111111111</v>
      </c>
      <c r="U3373" s="11">
        <f t="shared" si="264"/>
        <v>2015</v>
      </c>
    </row>
    <row r="3374" spans="1:21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8321</v>
      </c>
      <c r="R3374" t="s">
        <v>8339</v>
      </c>
      <c r="S3374" s="16">
        <f t="shared" si="262"/>
        <v>41799.830613425926</v>
      </c>
      <c r="T3374" s="16">
        <f t="shared" si="263"/>
        <v>41823.125</v>
      </c>
      <c r="U3374" s="11">
        <f t="shared" si="264"/>
        <v>2014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 s="11">
        <f t="shared" si="264"/>
        <v>2014</v>
      </c>
    </row>
    <row r="3376" spans="1:21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8319</v>
      </c>
      <c r="R3376" t="s">
        <v>8345</v>
      </c>
      <c r="S3376" s="16">
        <f t="shared" si="262"/>
        <v>42184.185844907406</v>
      </c>
      <c r="T3376" s="16">
        <f t="shared" si="263"/>
        <v>42219.185844907406</v>
      </c>
      <c r="U3376" s="11">
        <f t="shared" si="264"/>
        <v>2015</v>
      </c>
    </row>
    <row r="3377" spans="1:21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8308</v>
      </c>
      <c r="R3377" t="s">
        <v>8342</v>
      </c>
      <c r="S3377" s="16">
        <f t="shared" si="262"/>
        <v>42179.653379629628</v>
      </c>
      <c r="T3377" s="16">
        <f t="shared" si="263"/>
        <v>42210.915972222225</v>
      </c>
      <c r="U3377" s="11">
        <f t="shared" si="264"/>
        <v>2015</v>
      </c>
    </row>
    <row r="3378" spans="1:21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8319</v>
      </c>
      <c r="R3378" t="s">
        <v>8345</v>
      </c>
      <c r="S3378" s="16">
        <f t="shared" si="262"/>
        <v>41919.140706018516</v>
      </c>
      <c r="T3378" s="16">
        <f t="shared" si="263"/>
        <v>41949.182372685187</v>
      </c>
      <c r="U3378" s="11">
        <f t="shared" si="264"/>
        <v>2014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 s="11">
        <f t="shared" si="264"/>
        <v>2014</v>
      </c>
    </row>
    <row r="3380" spans="1:21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8319</v>
      </c>
      <c r="R3380" t="s">
        <v>8357</v>
      </c>
      <c r="S3380" s="16">
        <f t="shared" si="262"/>
        <v>42258.297094907408</v>
      </c>
      <c r="T3380" s="16">
        <f t="shared" si="263"/>
        <v>42280.875</v>
      </c>
      <c r="U3380" s="11">
        <f t="shared" si="264"/>
        <v>2015</v>
      </c>
    </row>
    <row r="3381" spans="1:21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8321</v>
      </c>
      <c r="R3381" t="s">
        <v>8339</v>
      </c>
      <c r="S3381" s="16">
        <f t="shared" si="262"/>
        <v>41945.037789351853</v>
      </c>
      <c r="T3381" s="16">
        <f t="shared" si="263"/>
        <v>41998.208333333328</v>
      </c>
      <c r="U3381" s="11">
        <f t="shared" si="264"/>
        <v>2014</v>
      </c>
    </row>
    <row r="3382" spans="1:21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8311</v>
      </c>
      <c r="R3382" t="s">
        <v>8352</v>
      </c>
      <c r="S3382" s="16">
        <f t="shared" si="262"/>
        <v>40682.884791666671</v>
      </c>
      <c r="T3382" s="16">
        <f t="shared" si="263"/>
        <v>40712.884791666671</v>
      </c>
      <c r="U3382" s="11">
        <f t="shared" si="264"/>
        <v>2011</v>
      </c>
    </row>
    <row r="3383" spans="1:21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8327</v>
      </c>
      <c r="R3383" t="s">
        <v>8328</v>
      </c>
      <c r="S3383" s="16">
        <f t="shared" si="262"/>
        <v>40877.25099537037</v>
      </c>
      <c r="T3383" s="16">
        <f t="shared" si="263"/>
        <v>40922.25099537037</v>
      </c>
      <c r="U3383" s="11">
        <f t="shared" si="264"/>
        <v>2011</v>
      </c>
    </row>
    <row r="3384" spans="1:21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8327</v>
      </c>
      <c r="R3384" t="s">
        <v>8350</v>
      </c>
      <c r="S3384" s="16">
        <f t="shared" si="262"/>
        <v>41194.109340277777</v>
      </c>
      <c r="T3384" s="16">
        <f t="shared" si="263"/>
        <v>41254.151006944441</v>
      </c>
      <c r="U3384" s="11">
        <f t="shared" si="264"/>
        <v>2012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0" t="s">
        <v>8323</v>
      </c>
      <c r="R3385" t="s">
        <v>8326</v>
      </c>
      <c r="S3385" s="16">
        <f t="shared" si="262"/>
        <v>42709.546064814815</v>
      </c>
      <c r="T3385" s="16">
        <f t="shared" si="263"/>
        <v>42739.546064814815</v>
      </c>
      <c r="U3385" s="11">
        <f t="shared" si="264"/>
        <v>2016</v>
      </c>
    </row>
    <row r="3386" spans="1:21" ht="48" hidden="1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8323</v>
      </c>
      <c r="R3386" t="s">
        <v>8335</v>
      </c>
      <c r="S3386" s="16">
        <f t="shared" si="262"/>
        <v>42598.749155092592</v>
      </c>
      <c r="T3386" s="16">
        <f t="shared" si="263"/>
        <v>42643.749155092592</v>
      </c>
      <c r="U3386" s="11">
        <f t="shared" si="264"/>
        <v>2016</v>
      </c>
    </row>
    <row r="3387" spans="1:21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8313</v>
      </c>
      <c r="R3387" t="s">
        <v>8314</v>
      </c>
      <c r="S3387" s="16">
        <f t="shared" si="262"/>
        <v>42252.788900462961</v>
      </c>
      <c r="T3387" s="16">
        <f t="shared" si="263"/>
        <v>42282.788900462961</v>
      </c>
      <c r="U3387" s="11">
        <f t="shared" si="264"/>
        <v>2015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 s="11">
        <f t="shared" si="264"/>
        <v>2016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0" t="s">
        <v>8323</v>
      </c>
      <c r="R3389" t="s">
        <v>8326</v>
      </c>
      <c r="S3389" s="16">
        <f t="shared" si="262"/>
        <v>42359.725243055553</v>
      </c>
      <c r="T3389" s="16">
        <f t="shared" si="263"/>
        <v>42389.725243055553</v>
      </c>
      <c r="U3389" s="11">
        <f t="shared" si="264"/>
        <v>2015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0" t="s">
        <v>8323</v>
      </c>
      <c r="R3390" t="s">
        <v>8326</v>
      </c>
      <c r="S3390" s="16">
        <f t="shared" si="262"/>
        <v>42417.675879629634</v>
      </c>
      <c r="T3390" s="16">
        <f t="shared" si="263"/>
        <v>42475.686111111107</v>
      </c>
      <c r="U3390" s="11">
        <f t="shared" si="264"/>
        <v>2016</v>
      </c>
    </row>
    <row r="3391" spans="1:21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8327</v>
      </c>
      <c r="R3391" t="s">
        <v>8341</v>
      </c>
      <c r="S3391" s="16">
        <f t="shared" si="262"/>
        <v>41464.106087962966</v>
      </c>
      <c r="T3391" s="16">
        <f t="shared" si="263"/>
        <v>41485.106087962966</v>
      </c>
      <c r="U3391" s="11">
        <f t="shared" si="264"/>
        <v>2013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 s="11">
        <f t="shared" si="264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 s="11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 s="11">
        <f t="shared" si="264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 s="11">
        <f t="shared" ref="U3395:U3458" si="269">YEAR(S3395)</f>
        <v>2014</v>
      </c>
    </row>
    <row r="3396" spans="1:21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8323</v>
      </c>
      <c r="R3396" t="s">
        <v>8324</v>
      </c>
      <c r="S3396" s="16">
        <f t="shared" si="267"/>
        <v>41977.780104166668</v>
      </c>
      <c r="T3396" s="16">
        <f t="shared" si="268"/>
        <v>42037.780104166668</v>
      </c>
      <c r="U3396" s="11">
        <f t="shared" si="269"/>
        <v>2014</v>
      </c>
    </row>
    <row r="3397" spans="1:21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8316</v>
      </c>
      <c r="R3397" t="s">
        <v>8344</v>
      </c>
      <c r="S3397" s="16">
        <f t="shared" si="267"/>
        <v>42529.969131944439</v>
      </c>
      <c r="T3397" s="16">
        <f t="shared" si="268"/>
        <v>42549.969131944439</v>
      </c>
      <c r="U3397" s="11">
        <f t="shared" si="269"/>
        <v>2016</v>
      </c>
    </row>
    <row r="3398" spans="1:21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0" t="s">
        <v>8323</v>
      </c>
      <c r="R3398" t="s">
        <v>8326</v>
      </c>
      <c r="S3398" s="16">
        <f t="shared" si="267"/>
        <v>41848.84002314815</v>
      </c>
      <c r="T3398" s="16">
        <f t="shared" si="268"/>
        <v>41883.84002314815</v>
      </c>
      <c r="U3398" s="11">
        <f t="shared" si="269"/>
        <v>2014</v>
      </c>
    </row>
    <row r="3399" spans="1:21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8321</v>
      </c>
      <c r="R3399" t="s">
        <v>8339</v>
      </c>
      <c r="S3399" s="16">
        <f t="shared" si="267"/>
        <v>42038.824988425928</v>
      </c>
      <c r="T3399" s="16">
        <f t="shared" si="268"/>
        <v>42054.824988425928</v>
      </c>
      <c r="U3399" s="11">
        <f t="shared" si="269"/>
        <v>2015</v>
      </c>
    </row>
    <row r="3400" spans="1:21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8323</v>
      </c>
      <c r="R3400" t="s">
        <v>8324</v>
      </c>
      <c r="S3400" s="16">
        <f t="shared" si="267"/>
        <v>42062.680486111116</v>
      </c>
      <c r="T3400" s="16">
        <f t="shared" si="268"/>
        <v>42122.638819444444</v>
      </c>
      <c r="U3400" s="11">
        <f t="shared" si="269"/>
        <v>2015</v>
      </c>
    </row>
    <row r="3401" spans="1:21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8308</v>
      </c>
      <c r="R3401" t="s">
        <v>8342</v>
      </c>
      <c r="S3401" s="16">
        <f t="shared" si="267"/>
        <v>42446.780162037037</v>
      </c>
      <c r="T3401" s="16">
        <f t="shared" si="268"/>
        <v>42476.780162037037</v>
      </c>
      <c r="U3401" s="11">
        <f t="shared" si="269"/>
        <v>2016</v>
      </c>
    </row>
    <row r="3402" spans="1:21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8308</v>
      </c>
      <c r="R3402" t="s">
        <v>8310</v>
      </c>
      <c r="S3402" s="16">
        <f t="shared" si="267"/>
        <v>41855.784305555557</v>
      </c>
      <c r="T3402" s="16">
        <f t="shared" si="268"/>
        <v>41885.784305555557</v>
      </c>
      <c r="U3402" s="11">
        <f t="shared" si="269"/>
        <v>2014</v>
      </c>
    </row>
    <row r="3403" spans="1:21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8311</v>
      </c>
      <c r="R3403" t="s">
        <v>8348</v>
      </c>
      <c r="S3403" s="16">
        <f t="shared" si="267"/>
        <v>42604.239629629628</v>
      </c>
      <c r="T3403" s="16">
        <f t="shared" si="268"/>
        <v>42634.239629629628</v>
      </c>
      <c r="U3403" s="11">
        <f t="shared" si="269"/>
        <v>2016</v>
      </c>
    </row>
    <row r="3404" spans="1:21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8319</v>
      </c>
      <c r="R3404" t="s">
        <v>8345</v>
      </c>
      <c r="S3404" s="16">
        <f t="shared" si="267"/>
        <v>42180.18604166666</v>
      </c>
      <c r="T3404" s="16">
        <f t="shared" si="268"/>
        <v>42220.18604166666</v>
      </c>
      <c r="U3404" s="11">
        <f t="shared" si="269"/>
        <v>2015</v>
      </c>
    </row>
    <row r="3405" spans="1:21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8316</v>
      </c>
      <c r="R3405" t="s">
        <v>8334</v>
      </c>
      <c r="S3405" s="16">
        <f t="shared" si="267"/>
        <v>40710.731180555551</v>
      </c>
      <c r="T3405" s="16">
        <f t="shared" si="268"/>
        <v>40740.731180555551</v>
      </c>
      <c r="U3405" s="11">
        <f t="shared" si="269"/>
        <v>2011</v>
      </c>
    </row>
    <row r="3406" spans="1:21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0" t="s">
        <v>8323</v>
      </c>
      <c r="R3406" t="s">
        <v>8326</v>
      </c>
      <c r="S3406" s="16">
        <f t="shared" si="267"/>
        <v>42021.301192129627</v>
      </c>
      <c r="T3406" s="16">
        <f t="shared" si="268"/>
        <v>42051.301192129627</v>
      </c>
      <c r="U3406" s="11">
        <f t="shared" si="269"/>
        <v>2015</v>
      </c>
    </row>
    <row r="3407" spans="1:21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8319</v>
      </c>
      <c r="R3407" t="s">
        <v>8345</v>
      </c>
      <c r="S3407" s="16">
        <f t="shared" si="267"/>
        <v>42382.906527777777</v>
      </c>
      <c r="T3407" s="16">
        <f t="shared" si="268"/>
        <v>42442.864861111113</v>
      </c>
      <c r="U3407" s="11">
        <f t="shared" si="269"/>
        <v>2016</v>
      </c>
    </row>
    <row r="3408" spans="1:21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0" t="s">
        <v>8323</v>
      </c>
      <c r="R3408" t="s">
        <v>8326</v>
      </c>
      <c r="S3408" s="16">
        <f t="shared" si="267"/>
        <v>42210.439768518518</v>
      </c>
      <c r="T3408" s="16">
        <f t="shared" si="268"/>
        <v>42240.439768518518</v>
      </c>
      <c r="U3408" s="11">
        <f t="shared" si="269"/>
        <v>2015</v>
      </c>
    </row>
    <row r="3409" spans="1:21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8323</v>
      </c>
      <c r="R3409" t="s">
        <v>8324</v>
      </c>
      <c r="S3409" s="16">
        <f t="shared" si="267"/>
        <v>42207.795787037037</v>
      </c>
      <c r="T3409" s="16">
        <f t="shared" si="268"/>
        <v>42267.795787037037</v>
      </c>
      <c r="U3409" s="11">
        <f t="shared" si="269"/>
        <v>2015</v>
      </c>
    </row>
    <row r="3410" spans="1:21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8321</v>
      </c>
      <c r="R3410" t="s">
        <v>8339</v>
      </c>
      <c r="S3410" s="16">
        <f t="shared" si="267"/>
        <v>40800.6403587963</v>
      </c>
      <c r="T3410" s="16">
        <f t="shared" si="268"/>
        <v>40860.682025462964</v>
      </c>
      <c r="U3410" s="11">
        <f t="shared" si="269"/>
        <v>2011</v>
      </c>
    </row>
    <row r="3411" spans="1:21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8308</v>
      </c>
      <c r="R3411" t="s">
        <v>8342</v>
      </c>
      <c r="S3411" s="16">
        <f t="shared" si="267"/>
        <v>41954.722916666666</v>
      </c>
      <c r="T3411" s="16">
        <f t="shared" si="268"/>
        <v>42014.722916666666</v>
      </c>
      <c r="U3411" s="11">
        <f t="shared" si="269"/>
        <v>2014</v>
      </c>
    </row>
    <row r="3412" spans="1:21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0" t="s">
        <v>8323</v>
      </c>
      <c r="R3412" t="s">
        <v>8326</v>
      </c>
      <c r="S3412" s="16">
        <f t="shared" si="267"/>
        <v>42243.790393518517</v>
      </c>
      <c r="T3412" s="16">
        <f t="shared" si="268"/>
        <v>42303.790393518517</v>
      </c>
      <c r="U3412" s="11">
        <f t="shared" si="269"/>
        <v>2015</v>
      </c>
    </row>
    <row r="3413" spans="1:21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8319</v>
      </c>
      <c r="R3413" t="s">
        <v>8345</v>
      </c>
      <c r="S3413" s="16">
        <f t="shared" si="267"/>
        <v>41938.804710648146</v>
      </c>
      <c r="T3413" s="16">
        <f t="shared" si="268"/>
        <v>41956.846377314811</v>
      </c>
      <c r="U3413" s="11">
        <f t="shared" si="269"/>
        <v>2014</v>
      </c>
    </row>
    <row r="3414" spans="1:21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8308</v>
      </c>
      <c r="R3414" t="s">
        <v>8342</v>
      </c>
      <c r="S3414" s="16">
        <f t="shared" si="267"/>
        <v>42064.794490740736</v>
      </c>
      <c r="T3414" s="16">
        <f t="shared" si="268"/>
        <v>42094.752824074079</v>
      </c>
      <c r="U3414" s="11">
        <f t="shared" si="269"/>
        <v>2015</v>
      </c>
    </row>
    <row r="3415" spans="1:21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8316</v>
      </c>
      <c r="R3415" t="s">
        <v>8334</v>
      </c>
      <c r="S3415" s="16">
        <f t="shared" si="267"/>
        <v>41843.772789351853</v>
      </c>
      <c r="T3415" s="16">
        <f t="shared" si="268"/>
        <v>41903.772789351853</v>
      </c>
      <c r="U3415" s="11">
        <f t="shared" si="269"/>
        <v>2014</v>
      </c>
    </row>
    <row r="3416" spans="1:21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0" t="s">
        <v>8323</v>
      </c>
      <c r="R3416" t="s">
        <v>8326</v>
      </c>
      <c r="S3416" s="16">
        <f t="shared" si="267"/>
        <v>42479.039212962962</v>
      </c>
      <c r="T3416" s="16">
        <f t="shared" si="268"/>
        <v>42509.039212962962</v>
      </c>
      <c r="U3416" s="11">
        <f t="shared" si="269"/>
        <v>2016</v>
      </c>
    </row>
    <row r="3417" spans="1:21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8321</v>
      </c>
      <c r="R3417" t="s">
        <v>8339</v>
      </c>
      <c r="S3417" s="16">
        <f t="shared" si="267"/>
        <v>41759.542534722219</v>
      </c>
      <c r="T3417" s="16">
        <f t="shared" si="268"/>
        <v>41791.166666666664</v>
      </c>
      <c r="U3417" s="11">
        <f t="shared" si="269"/>
        <v>2014</v>
      </c>
    </row>
    <row r="3418" spans="1:21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8327</v>
      </c>
      <c r="R3418" t="s">
        <v>8350</v>
      </c>
      <c r="S3418" s="16">
        <f t="shared" si="267"/>
        <v>41124.479722222226</v>
      </c>
      <c r="T3418" s="16">
        <f t="shared" si="268"/>
        <v>41154.479722222226</v>
      </c>
      <c r="U3418" s="11">
        <f t="shared" si="269"/>
        <v>2012</v>
      </c>
    </row>
    <row r="3419" spans="1:21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8313</v>
      </c>
      <c r="R3419" t="s">
        <v>8353</v>
      </c>
      <c r="S3419" s="16">
        <f t="shared" si="267"/>
        <v>42206.763217592597</v>
      </c>
      <c r="T3419" s="16">
        <f t="shared" si="268"/>
        <v>42236.763217592597</v>
      </c>
      <c r="U3419" s="11">
        <f t="shared" si="269"/>
        <v>2015</v>
      </c>
    </row>
    <row r="3420" spans="1:21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8316</v>
      </c>
      <c r="R3420" t="s">
        <v>8334</v>
      </c>
      <c r="S3420" s="16">
        <f t="shared" si="267"/>
        <v>42107.836435185185</v>
      </c>
      <c r="T3420" s="16">
        <f t="shared" si="268"/>
        <v>42137.836435185185</v>
      </c>
      <c r="U3420" s="11">
        <f t="shared" si="269"/>
        <v>2015</v>
      </c>
    </row>
    <row r="3421" spans="1:21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0" t="s">
        <v>8323</v>
      </c>
      <c r="R3421" t="s">
        <v>8326</v>
      </c>
      <c r="S3421" s="16">
        <f t="shared" si="267"/>
        <v>41953.773090277777</v>
      </c>
      <c r="T3421" s="16">
        <f t="shared" si="268"/>
        <v>42013.083333333328</v>
      </c>
      <c r="U3421" s="11">
        <f t="shared" si="269"/>
        <v>2014</v>
      </c>
    </row>
    <row r="3422" spans="1:21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8308</v>
      </c>
      <c r="R3422" t="s">
        <v>8342</v>
      </c>
      <c r="S3422" s="16">
        <f t="shared" si="267"/>
        <v>42276.046689814815</v>
      </c>
      <c r="T3422" s="16">
        <f t="shared" si="268"/>
        <v>42306.046689814815</v>
      </c>
      <c r="U3422" s="11">
        <f t="shared" si="269"/>
        <v>2015</v>
      </c>
    </row>
    <row r="3423" spans="1:21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0" t="s">
        <v>8323</v>
      </c>
      <c r="R3423" t="s">
        <v>8326</v>
      </c>
      <c r="S3423" s="16">
        <f t="shared" si="267"/>
        <v>42439.702314814815</v>
      </c>
      <c r="T3423" s="16">
        <f t="shared" si="268"/>
        <v>42468.774305555555</v>
      </c>
      <c r="U3423" s="11">
        <f t="shared" si="269"/>
        <v>2016</v>
      </c>
    </row>
    <row r="3424" spans="1:21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8319</v>
      </c>
      <c r="R3424" t="s">
        <v>8345</v>
      </c>
      <c r="S3424" s="16">
        <f t="shared" si="267"/>
        <v>42058.334027777775</v>
      </c>
      <c r="T3424" s="16">
        <f t="shared" si="268"/>
        <v>42088.292361111111</v>
      </c>
      <c r="U3424" s="11">
        <f t="shared" si="269"/>
        <v>2015</v>
      </c>
    </row>
    <row r="3425" spans="1:21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8311</v>
      </c>
      <c r="R3425" t="s">
        <v>8356</v>
      </c>
      <c r="S3425" s="16">
        <f t="shared" si="267"/>
        <v>40927.036979166667</v>
      </c>
      <c r="T3425" s="16">
        <f t="shared" si="268"/>
        <v>40986.995312500003</v>
      </c>
      <c r="U3425" s="11">
        <f t="shared" si="269"/>
        <v>2012</v>
      </c>
    </row>
    <row r="3426" spans="1:21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8319</v>
      </c>
      <c r="R3426" t="s">
        <v>8345</v>
      </c>
      <c r="S3426" s="16">
        <f t="shared" si="267"/>
        <v>41760.10974537037</v>
      </c>
      <c r="T3426" s="16">
        <f t="shared" si="268"/>
        <v>41790.979166666664</v>
      </c>
      <c r="U3426" s="11">
        <f t="shared" si="269"/>
        <v>2014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0" t="s">
        <v>8323</v>
      </c>
      <c r="R3427" t="s">
        <v>8326</v>
      </c>
      <c r="S3427" s="16">
        <f t="shared" si="267"/>
        <v>42317.826377314821</v>
      </c>
      <c r="T3427" s="16">
        <f t="shared" si="268"/>
        <v>42357.826377314821</v>
      </c>
      <c r="U3427" s="11">
        <f t="shared" si="269"/>
        <v>2015</v>
      </c>
    </row>
    <row r="3428" spans="1:21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8327</v>
      </c>
      <c r="R3428" t="s">
        <v>8354</v>
      </c>
      <c r="S3428" s="16">
        <f t="shared" si="267"/>
        <v>40985.459803240738</v>
      </c>
      <c r="T3428" s="16">
        <f t="shared" si="268"/>
        <v>41015.666666666664</v>
      </c>
      <c r="U3428" s="11">
        <f t="shared" si="269"/>
        <v>2012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0" t="s">
        <v>8323</v>
      </c>
      <c r="R3429" t="s">
        <v>8326</v>
      </c>
      <c r="S3429" s="16">
        <f t="shared" si="267"/>
        <v>42164.299722222218</v>
      </c>
      <c r="T3429" s="16">
        <f t="shared" si="268"/>
        <v>42190.957638888889</v>
      </c>
      <c r="U3429" s="11">
        <f t="shared" si="269"/>
        <v>2015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0" t="s">
        <v>8323</v>
      </c>
      <c r="R3430" t="s">
        <v>8326</v>
      </c>
      <c r="S3430" s="16">
        <f t="shared" si="267"/>
        <v>41830.267407407409</v>
      </c>
      <c r="T3430" s="16">
        <f t="shared" si="268"/>
        <v>41860.267407407409</v>
      </c>
      <c r="U3430" s="11">
        <f t="shared" si="269"/>
        <v>2014</v>
      </c>
    </row>
    <row r="3431" spans="1:21" ht="48" hidden="1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8323</v>
      </c>
      <c r="R3431" t="s">
        <v>8335</v>
      </c>
      <c r="S3431" s="16">
        <f t="shared" si="267"/>
        <v>41861.767094907409</v>
      </c>
      <c r="T3431" s="16">
        <f t="shared" si="268"/>
        <v>41882.767094907409</v>
      </c>
      <c r="U3431" s="11">
        <f t="shared" si="269"/>
        <v>2014</v>
      </c>
    </row>
    <row r="3432" spans="1:21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8313</v>
      </c>
      <c r="R3432" t="s">
        <v>8314</v>
      </c>
      <c r="S3432" s="16">
        <f t="shared" si="267"/>
        <v>41820.752268518518</v>
      </c>
      <c r="T3432" s="16">
        <f t="shared" si="268"/>
        <v>41850.752268518518</v>
      </c>
      <c r="U3432" s="11">
        <f t="shared" si="269"/>
        <v>2014</v>
      </c>
    </row>
    <row r="3433" spans="1:21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8323</v>
      </c>
      <c r="R3433" t="s">
        <v>8324</v>
      </c>
      <c r="S3433" s="16">
        <f t="shared" si="267"/>
        <v>42297.823113425926</v>
      </c>
      <c r="T3433" s="16">
        <f t="shared" si="268"/>
        <v>42327.864780092597</v>
      </c>
      <c r="U3433" s="11">
        <f t="shared" si="269"/>
        <v>2015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0" t="s">
        <v>8323</v>
      </c>
      <c r="R3434" t="s">
        <v>8326</v>
      </c>
      <c r="S3434" s="16">
        <f t="shared" si="267"/>
        <v>42059.970729166671</v>
      </c>
      <c r="T3434" s="16">
        <f t="shared" si="268"/>
        <v>42089.929062499999</v>
      </c>
      <c r="U3434" s="11">
        <f t="shared" si="269"/>
        <v>2015</v>
      </c>
    </row>
    <row r="3435" spans="1:21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8316</v>
      </c>
      <c r="R3435" t="s">
        <v>8334</v>
      </c>
      <c r="S3435" s="16">
        <f t="shared" si="267"/>
        <v>42167.207071759258</v>
      </c>
      <c r="T3435" s="16">
        <f t="shared" si="268"/>
        <v>42197.207071759258</v>
      </c>
      <c r="U3435" s="11">
        <f t="shared" si="269"/>
        <v>2015</v>
      </c>
    </row>
    <row r="3436" spans="1:21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8323</v>
      </c>
      <c r="R3436" t="s">
        <v>8335</v>
      </c>
      <c r="S3436" s="16">
        <f t="shared" si="267"/>
        <v>42756.018506944441</v>
      </c>
      <c r="T3436" s="16">
        <f t="shared" si="268"/>
        <v>42786.018506944441</v>
      </c>
      <c r="U3436" s="11">
        <f t="shared" si="269"/>
        <v>2017</v>
      </c>
    </row>
    <row r="3437" spans="1:21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8316</v>
      </c>
      <c r="R3437" t="s">
        <v>8334</v>
      </c>
      <c r="S3437" s="16">
        <f t="shared" si="267"/>
        <v>42440.820277777777</v>
      </c>
      <c r="T3437" s="16">
        <f t="shared" si="268"/>
        <v>42470.778611111105</v>
      </c>
      <c r="U3437" s="11">
        <f t="shared" si="269"/>
        <v>2016</v>
      </c>
    </row>
    <row r="3438" spans="1:21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8323</v>
      </c>
      <c r="R3438" t="s">
        <v>8324</v>
      </c>
      <c r="S3438" s="16">
        <f t="shared" si="267"/>
        <v>42097.649224537032</v>
      </c>
      <c r="T3438" s="16">
        <f t="shared" si="268"/>
        <v>42157.649224537032</v>
      </c>
      <c r="U3438" s="11">
        <f t="shared" si="269"/>
        <v>2015</v>
      </c>
    </row>
    <row r="3439" spans="1:21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8321</v>
      </c>
      <c r="R3439" t="s">
        <v>8339</v>
      </c>
      <c r="S3439" s="16">
        <f t="shared" si="267"/>
        <v>41513.107256944444</v>
      </c>
      <c r="T3439" s="16">
        <f t="shared" si="268"/>
        <v>41528.107256944444</v>
      </c>
      <c r="U3439" s="11">
        <f t="shared" si="269"/>
        <v>2013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0" t="s">
        <v>8323</v>
      </c>
      <c r="R3440" t="s">
        <v>8326</v>
      </c>
      <c r="S3440" s="16">
        <f t="shared" si="267"/>
        <v>41879.043530092589</v>
      </c>
      <c r="T3440" s="16">
        <f t="shared" si="268"/>
        <v>41909.043530092589</v>
      </c>
      <c r="U3440" s="11">
        <f t="shared" si="269"/>
        <v>2014</v>
      </c>
    </row>
    <row r="3441" spans="1:21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0" t="s">
        <v>8323</v>
      </c>
      <c r="R3441" t="s">
        <v>8326</v>
      </c>
      <c r="S3441" s="16">
        <f t="shared" si="267"/>
        <v>41811.555462962962</v>
      </c>
      <c r="T3441" s="16">
        <f t="shared" si="268"/>
        <v>41812.875</v>
      </c>
      <c r="U3441" s="11">
        <f t="shared" si="269"/>
        <v>2014</v>
      </c>
    </row>
    <row r="3442" spans="1:21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8323</v>
      </c>
      <c r="R3442" t="s">
        <v>8324</v>
      </c>
      <c r="S3442" s="16">
        <f t="shared" si="267"/>
        <v>42409.571284722217</v>
      </c>
      <c r="T3442" s="16">
        <f t="shared" si="268"/>
        <v>42439.571284722217</v>
      </c>
      <c r="U3442" s="11">
        <f t="shared" si="269"/>
        <v>2016</v>
      </c>
    </row>
    <row r="3443" spans="1:21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8327</v>
      </c>
      <c r="R3443" t="s">
        <v>8330</v>
      </c>
      <c r="S3443" s="16">
        <f t="shared" si="267"/>
        <v>42286.861493055556</v>
      </c>
      <c r="T3443" s="16">
        <f t="shared" si="268"/>
        <v>42316.90315972222</v>
      </c>
      <c r="U3443" s="11">
        <f t="shared" si="269"/>
        <v>2015</v>
      </c>
    </row>
    <row r="3444" spans="1:21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8316</v>
      </c>
      <c r="R3444" t="s">
        <v>8344</v>
      </c>
      <c r="S3444" s="16">
        <f t="shared" si="267"/>
        <v>42496.264965277776</v>
      </c>
      <c r="T3444" s="16">
        <f t="shared" si="268"/>
        <v>42526.264965277776</v>
      </c>
      <c r="U3444" s="11">
        <f t="shared" si="269"/>
        <v>2016</v>
      </c>
    </row>
    <row r="3445" spans="1:21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0" t="s">
        <v>8323</v>
      </c>
      <c r="R3445" t="s">
        <v>8326</v>
      </c>
      <c r="S3445" s="16">
        <f t="shared" si="267"/>
        <v>41995.084074074075</v>
      </c>
      <c r="T3445" s="16">
        <f t="shared" si="268"/>
        <v>42024.802777777775</v>
      </c>
      <c r="U3445" s="11">
        <f t="shared" si="269"/>
        <v>2014</v>
      </c>
    </row>
    <row r="3446" spans="1:21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8327</v>
      </c>
      <c r="R3446" t="s">
        <v>8350</v>
      </c>
      <c r="S3446" s="16">
        <f t="shared" si="267"/>
        <v>42429.84956018519</v>
      </c>
      <c r="T3446" s="16">
        <f t="shared" si="268"/>
        <v>42459.807893518519</v>
      </c>
      <c r="U3446" s="11">
        <f t="shared" si="269"/>
        <v>2016</v>
      </c>
    </row>
    <row r="3447" spans="1:21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0" t="s">
        <v>8323</v>
      </c>
      <c r="R3447" t="s">
        <v>8326</v>
      </c>
      <c r="S3447" s="16">
        <f t="shared" si="267"/>
        <v>41745.891319444447</v>
      </c>
      <c r="T3447" s="16">
        <f t="shared" si="268"/>
        <v>41767.891319444447</v>
      </c>
      <c r="U3447" s="11">
        <f t="shared" si="269"/>
        <v>2014</v>
      </c>
    </row>
    <row r="3448" spans="1:21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0" t="s">
        <v>8323</v>
      </c>
      <c r="R3448" t="s">
        <v>8326</v>
      </c>
      <c r="S3448" s="16">
        <f t="shared" si="267"/>
        <v>42559.474004629628</v>
      </c>
      <c r="T3448" s="16">
        <f t="shared" si="268"/>
        <v>42619.474004629628</v>
      </c>
      <c r="U3448" s="11">
        <f t="shared" si="269"/>
        <v>2016</v>
      </c>
    </row>
    <row r="3449" spans="1:21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8311</v>
      </c>
      <c r="R3449" t="s">
        <v>8352</v>
      </c>
      <c r="S3449" s="16">
        <f t="shared" si="267"/>
        <v>41456.981215277774</v>
      </c>
      <c r="T3449" s="16">
        <f t="shared" si="268"/>
        <v>41486.981215277774</v>
      </c>
      <c r="U3449" s="11">
        <f t="shared" si="269"/>
        <v>2013</v>
      </c>
    </row>
    <row r="3450" spans="1:21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8319</v>
      </c>
      <c r="R3450" t="s">
        <v>8345</v>
      </c>
      <c r="S3450" s="16">
        <f t="shared" si="267"/>
        <v>42382.130833333329</v>
      </c>
      <c r="T3450" s="16">
        <f t="shared" si="268"/>
        <v>42412.130833333329</v>
      </c>
      <c r="U3450" s="11">
        <f t="shared" si="269"/>
        <v>2016</v>
      </c>
    </row>
    <row r="3451" spans="1:21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8316</v>
      </c>
      <c r="R3451" t="s">
        <v>8334</v>
      </c>
      <c r="S3451" s="16">
        <f t="shared" si="267"/>
        <v>41250.025902777779</v>
      </c>
      <c r="T3451" s="16">
        <f t="shared" si="268"/>
        <v>41280.025902777779</v>
      </c>
      <c r="U3451" s="11">
        <f t="shared" si="269"/>
        <v>2012</v>
      </c>
    </row>
    <row r="3452" spans="1:21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0" t="s">
        <v>8323</v>
      </c>
      <c r="R3452" t="s">
        <v>8326</v>
      </c>
      <c r="S3452" s="16">
        <f t="shared" si="267"/>
        <v>41831.742962962962</v>
      </c>
      <c r="T3452" s="16">
        <f t="shared" si="268"/>
        <v>41860.125</v>
      </c>
      <c r="U3452" s="11">
        <f t="shared" si="269"/>
        <v>2014</v>
      </c>
    </row>
    <row r="3453" spans="1:21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0" t="s">
        <v>8323</v>
      </c>
      <c r="R3453" t="s">
        <v>8326</v>
      </c>
      <c r="S3453" s="16">
        <f t="shared" si="267"/>
        <v>41929.266215277778</v>
      </c>
      <c r="T3453" s="16">
        <f t="shared" si="268"/>
        <v>41968.823611111111</v>
      </c>
      <c r="U3453" s="11">
        <f t="shared" si="269"/>
        <v>2014</v>
      </c>
    </row>
    <row r="3454" spans="1:21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0" t="s">
        <v>8323</v>
      </c>
      <c r="R3454" t="s">
        <v>8326</v>
      </c>
      <c r="S3454" s="16">
        <f t="shared" si="267"/>
        <v>42039.194988425923</v>
      </c>
      <c r="T3454" s="16">
        <f t="shared" si="268"/>
        <v>42099.153321759266</v>
      </c>
      <c r="U3454" s="11">
        <f t="shared" si="269"/>
        <v>2015</v>
      </c>
    </row>
    <row r="3455" spans="1:21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8321</v>
      </c>
      <c r="R3455" t="s">
        <v>8325</v>
      </c>
      <c r="S3455" s="16">
        <f t="shared" si="267"/>
        <v>42202.594293981485</v>
      </c>
      <c r="T3455" s="16">
        <f t="shared" si="268"/>
        <v>42232.587974537033</v>
      </c>
      <c r="U3455" s="11">
        <f t="shared" si="269"/>
        <v>2015</v>
      </c>
    </row>
    <row r="3456" spans="1:21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0" t="s">
        <v>8323</v>
      </c>
      <c r="R3456" t="s">
        <v>8326</v>
      </c>
      <c r="S3456" s="16">
        <f t="shared" si="267"/>
        <v>41831.675034722226</v>
      </c>
      <c r="T3456" s="16">
        <f t="shared" si="268"/>
        <v>41891.675034722226</v>
      </c>
      <c r="U3456" s="11">
        <f t="shared" si="269"/>
        <v>2014</v>
      </c>
    </row>
    <row r="3457" spans="1:21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0" t="s">
        <v>8323</v>
      </c>
      <c r="R3457" t="s">
        <v>8326</v>
      </c>
      <c r="S3457" s="16">
        <f t="shared" si="267"/>
        <v>42065.190694444449</v>
      </c>
      <c r="T3457" s="16">
        <f t="shared" si="268"/>
        <v>42090.149027777778</v>
      </c>
      <c r="U3457" s="11">
        <f t="shared" si="269"/>
        <v>2015</v>
      </c>
    </row>
    <row r="3458" spans="1:21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0" t="s">
        <v>8308</v>
      </c>
      <c r="R3458" t="s">
        <v>8342</v>
      </c>
      <c r="S3458" s="16">
        <f t="shared" si="267"/>
        <v>42545.705266203702</v>
      </c>
      <c r="T3458" s="16">
        <f t="shared" si="268"/>
        <v>42582.666666666672</v>
      </c>
      <c r="U3458" s="11">
        <f t="shared" si="269"/>
        <v>2016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 s="11">
        <f t="shared" ref="U3459:U3522" si="274">YEAR(S3459)</f>
        <v>2014</v>
      </c>
    </row>
    <row r="3460" spans="1:21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8316</v>
      </c>
      <c r="R3460" t="s">
        <v>8344</v>
      </c>
      <c r="S3460" s="16">
        <f t="shared" si="272"/>
        <v>41821.407187500001</v>
      </c>
      <c r="T3460" s="16">
        <f t="shared" si="273"/>
        <v>41851.407187500001</v>
      </c>
      <c r="U3460" s="11">
        <f t="shared" si="274"/>
        <v>2014</v>
      </c>
    </row>
    <row r="3461" spans="1:21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8308</v>
      </c>
      <c r="R3461" t="s">
        <v>8342</v>
      </c>
      <c r="S3461" s="16">
        <f t="shared" si="272"/>
        <v>42340.847361111111</v>
      </c>
      <c r="T3461" s="16">
        <f t="shared" si="273"/>
        <v>42370.847361111111</v>
      </c>
      <c r="U3461" s="11">
        <f t="shared" si="274"/>
        <v>2015</v>
      </c>
    </row>
    <row r="3462" spans="1:21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8327</v>
      </c>
      <c r="R3462" t="s">
        <v>8328</v>
      </c>
      <c r="S3462" s="16">
        <f t="shared" si="272"/>
        <v>40981.802615740737</v>
      </c>
      <c r="T3462" s="16">
        <f t="shared" si="273"/>
        <v>41041.104861111111</v>
      </c>
      <c r="U3462" s="11">
        <f t="shared" si="274"/>
        <v>2012</v>
      </c>
    </row>
    <row r="3463" spans="1:21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8313</v>
      </c>
      <c r="R3463" t="s">
        <v>8355</v>
      </c>
      <c r="S3463" s="16">
        <f t="shared" si="272"/>
        <v>42170.996527777781</v>
      </c>
      <c r="T3463" s="16">
        <f t="shared" si="273"/>
        <v>42185.996527777781</v>
      </c>
      <c r="U3463" s="11">
        <f t="shared" si="274"/>
        <v>2015</v>
      </c>
    </row>
    <row r="3464" spans="1:21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0" t="s">
        <v>8323</v>
      </c>
      <c r="R3464" t="s">
        <v>8326</v>
      </c>
      <c r="S3464" s="16">
        <f t="shared" si="272"/>
        <v>42122.693159722221</v>
      </c>
      <c r="T3464" s="16">
        <f t="shared" si="273"/>
        <v>42152.693159722221</v>
      </c>
      <c r="U3464" s="11">
        <f t="shared" si="274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 s="11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 s="11">
        <f t="shared" si="274"/>
        <v>2014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 s="11">
        <f t="shared" si="274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 s="11">
        <f t="shared" si="274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 s="11">
        <f t="shared" si="274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 s="11">
        <f t="shared" si="274"/>
        <v>2015</v>
      </c>
    </row>
    <row r="3471" spans="1:21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0" t="s">
        <v>8323</v>
      </c>
      <c r="R3471" t="s">
        <v>8326</v>
      </c>
      <c r="S3471" s="16">
        <f t="shared" si="272"/>
        <v>42169.958506944444</v>
      </c>
      <c r="T3471" s="16">
        <f t="shared" si="273"/>
        <v>42199.958506944444</v>
      </c>
      <c r="U3471" s="11">
        <f t="shared" si="274"/>
        <v>2015</v>
      </c>
    </row>
    <row r="3472" spans="1:21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8316</v>
      </c>
      <c r="R3472" t="s">
        <v>8334</v>
      </c>
      <c r="S3472" s="16">
        <f t="shared" si="272"/>
        <v>40619.097210648149</v>
      </c>
      <c r="T3472" s="16">
        <f t="shared" si="273"/>
        <v>40657.290972222225</v>
      </c>
      <c r="U3472" s="11">
        <f t="shared" si="274"/>
        <v>2011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 s="11">
        <f t="shared" si="274"/>
        <v>2014</v>
      </c>
    </row>
    <row r="3474" spans="1:21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8313</v>
      </c>
      <c r="R3474" t="s">
        <v>8351</v>
      </c>
      <c r="S3474" s="16">
        <f t="shared" si="272"/>
        <v>41877.904988425929</v>
      </c>
      <c r="T3474" s="16">
        <f t="shared" si="273"/>
        <v>41907.904988425929</v>
      </c>
      <c r="U3474" s="11">
        <f t="shared" si="274"/>
        <v>2014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 s="11">
        <f t="shared" si="274"/>
        <v>2014</v>
      </c>
    </row>
    <row r="3476" spans="1:21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8311</v>
      </c>
      <c r="R3476" t="s">
        <v>8348</v>
      </c>
      <c r="S3476" s="16">
        <f t="shared" si="272"/>
        <v>42258.780324074076</v>
      </c>
      <c r="T3476" s="16">
        <f t="shared" si="273"/>
        <v>42288.780324074076</v>
      </c>
      <c r="U3476" s="11">
        <f t="shared" si="274"/>
        <v>2015</v>
      </c>
    </row>
    <row r="3477" spans="1:21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8311</v>
      </c>
      <c r="R3477" t="s">
        <v>8348</v>
      </c>
      <c r="S3477" s="16">
        <f t="shared" si="272"/>
        <v>42297.432951388888</v>
      </c>
      <c r="T3477" s="16">
        <f t="shared" si="273"/>
        <v>42350.416666666672</v>
      </c>
      <c r="U3477" s="11">
        <f t="shared" si="274"/>
        <v>2015</v>
      </c>
    </row>
    <row r="3478" spans="1:21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0" t="s">
        <v>8323</v>
      </c>
      <c r="R3478" t="s">
        <v>8326</v>
      </c>
      <c r="S3478" s="16">
        <f t="shared" si="272"/>
        <v>41970.085046296299</v>
      </c>
      <c r="T3478" s="16">
        <f t="shared" si="273"/>
        <v>42000.085046296299</v>
      </c>
      <c r="U3478" s="11">
        <f t="shared" si="274"/>
        <v>2014</v>
      </c>
    </row>
    <row r="3479" spans="1:21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8311</v>
      </c>
      <c r="R3479" t="s">
        <v>8348</v>
      </c>
      <c r="S3479" s="16">
        <f t="shared" si="272"/>
        <v>41838.536782407406</v>
      </c>
      <c r="T3479" s="16">
        <f t="shared" si="273"/>
        <v>41863.536782407406</v>
      </c>
      <c r="U3479" s="11">
        <f t="shared" si="274"/>
        <v>2014</v>
      </c>
    </row>
    <row r="3480" spans="1:21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8311</v>
      </c>
      <c r="R3480" t="s">
        <v>8348</v>
      </c>
      <c r="S3480" s="16">
        <f t="shared" si="272"/>
        <v>42463.866666666669</v>
      </c>
      <c r="T3480" s="16">
        <f t="shared" si="273"/>
        <v>42484.915972222225</v>
      </c>
      <c r="U3480" s="11">
        <f t="shared" si="274"/>
        <v>2016</v>
      </c>
    </row>
    <row r="3481" spans="1:21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8346</v>
      </c>
      <c r="R3481" t="s">
        <v>8347</v>
      </c>
      <c r="S3481" s="16">
        <f t="shared" si="272"/>
        <v>42775.172824074078</v>
      </c>
      <c r="T3481" s="16">
        <f t="shared" si="273"/>
        <v>42800.172824074078</v>
      </c>
      <c r="U3481" s="11">
        <f t="shared" si="274"/>
        <v>2017</v>
      </c>
    </row>
    <row r="3482" spans="1:21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8308</v>
      </c>
      <c r="R3482" t="s">
        <v>8315</v>
      </c>
      <c r="S3482" s="16">
        <f t="shared" si="272"/>
        <v>41880.827118055553</v>
      </c>
      <c r="T3482" s="16">
        <f t="shared" si="273"/>
        <v>41897.839583333334</v>
      </c>
      <c r="U3482" s="11">
        <f t="shared" si="274"/>
        <v>2014</v>
      </c>
    </row>
    <row r="3483" spans="1:21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8308</v>
      </c>
      <c r="R3483" t="s">
        <v>8342</v>
      </c>
      <c r="S3483" s="16">
        <f t="shared" si="272"/>
        <v>42577.607361111113</v>
      </c>
      <c r="T3483" s="16">
        <f t="shared" si="273"/>
        <v>42607.607361111113</v>
      </c>
      <c r="U3483" s="11">
        <f t="shared" si="274"/>
        <v>2016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 s="11">
        <f t="shared" si="274"/>
        <v>2015</v>
      </c>
    </row>
    <row r="3485" spans="1:21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8313</v>
      </c>
      <c r="R3485" t="s">
        <v>8314</v>
      </c>
      <c r="S3485" s="16">
        <f t="shared" si="272"/>
        <v>41860.91002314815</v>
      </c>
      <c r="T3485" s="16">
        <f t="shared" si="273"/>
        <v>41872.91002314815</v>
      </c>
      <c r="U3485" s="11">
        <f t="shared" si="274"/>
        <v>2014</v>
      </c>
    </row>
    <row r="3486" spans="1:21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0" t="s">
        <v>8323</v>
      </c>
      <c r="R3486" t="s">
        <v>8326</v>
      </c>
      <c r="S3486" s="16">
        <f t="shared" si="272"/>
        <v>41820.870821759258</v>
      </c>
      <c r="T3486" s="16">
        <f t="shared" si="273"/>
        <v>41850.870821759258</v>
      </c>
      <c r="U3486" s="11">
        <f t="shared" si="274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 s="11">
        <f t="shared" si="274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 s="11">
        <f t="shared" si="274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 s="11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 s="11">
        <f t="shared" si="274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 s="11">
        <f t="shared" si="274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 s="11">
        <f t="shared" si="274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 s="11">
        <f t="shared" si="274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 s="11">
        <f t="shared" si="274"/>
        <v>2015</v>
      </c>
    </row>
    <row r="3495" spans="1:21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8308</v>
      </c>
      <c r="R3495" t="s">
        <v>8310</v>
      </c>
      <c r="S3495" s="16">
        <f t="shared" si="272"/>
        <v>41830.947013888886</v>
      </c>
      <c r="T3495" s="16">
        <f t="shared" si="273"/>
        <v>41860.947013888886</v>
      </c>
      <c r="U3495" s="11">
        <f t="shared" si="274"/>
        <v>2014</v>
      </c>
    </row>
    <row r="3496" spans="1:21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0" t="s">
        <v>8323</v>
      </c>
      <c r="R3496" t="s">
        <v>8326</v>
      </c>
      <c r="S3496" s="16">
        <f t="shared" si="272"/>
        <v>42447.863553240735</v>
      </c>
      <c r="T3496" s="16">
        <f t="shared" si="273"/>
        <v>42477.863553240735</v>
      </c>
      <c r="U3496" s="11">
        <f t="shared" si="274"/>
        <v>2016</v>
      </c>
    </row>
    <row r="3497" spans="1:21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8321</v>
      </c>
      <c r="R3497" t="s">
        <v>8339</v>
      </c>
      <c r="S3497" s="16">
        <f t="shared" si="272"/>
        <v>42649.742210648154</v>
      </c>
      <c r="T3497" s="16">
        <f t="shared" si="273"/>
        <v>42694.783877314811</v>
      </c>
      <c r="U3497" s="11">
        <f t="shared" si="274"/>
        <v>2016</v>
      </c>
    </row>
    <row r="3498" spans="1:21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8334</v>
      </c>
      <c r="S3498" s="16">
        <f t="shared" si="272"/>
        <v>41718.5237037037</v>
      </c>
      <c r="T3498" s="16">
        <f t="shared" si="273"/>
        <v>41748.5237037037</v>
      </c>
      <c r="U3498" s="11">
        <f t="shared" si="274"/>
        <v>2014</v>
      </c>
    </row>
    <row r="3499" spans="1:21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8316</v>
      </c>
      <c r="R3499" t="s">
        <v>8344</v>
      </c>
      <c r="S3499" s="16">
        <f t="shared" si="272"/>
        <v>41908.996527777781</v>
      </c>
      <c r="T3499" s="16">
        <f t="shared" si="273"/>
        <v>41969.038194444445</v>
      </c>
      <c r="U3499" s="11">
        <f t="shared" si="274"/>
        <v>2014</v>
      </c>
    </row>
    <row r="3500" spans="1:21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8327</v>
      </c>
      <c r="R3500" t="s">
        <v>8330</v>
      </c>
      <c r="S3500" s="16">
        <f t="shared" si="272"/>
        <v>42064.217418981483</v>
      </c>
      <c r="T3500" s="16">
        <f t="shared" si="273"/>
        <v>42094.140277777777</v>
      </c>
      <c r="U3500" s="11">
        <f t="shared" si="274"/>
        <v>2015</v>
      </c>
    </row>
    <row r="3501" spans="1:21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0" t="s">
        <v>8323</v>
      </c>
      <c r="R3501" t="s">
        <v>8326</v>
      </c>
      <c r="S3501" s="16">
        <f t="shared" si="272"/>
        <v>41961.492488425924</v>
      </c>
      <c r="T3501" s="16">
        <f t="shared" si="273"/>
        <v>42006.492488425924</v>
      </c>
      <c r="U3501" s="11">
        <f t="shared" si="274"/>
        <v>2014</v>
      </c>
    </row>
    <row r="3502" spans="1:21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8324</v>
      </c>
      <c r="S3502" s="16">
        <f t="shared" si="272"/>
        <v>42107.156319444446</v>
      </c>
      <c r="T3502" s="16">
        <f t="shared" si="273"/>
        <v>42167.156319444446</v>
      </c>
      <c r="U3502" s="11">
        <f t="shared" si="274"/>
        <v>2015</v>
      </c>
    </row>
    <row r="3503" spans="1:21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0" t="s">
        <v>8323</v>
      </c>
      <c r="R3503" t="s">
        <v>8326</v>
      </c>
      <c r="S3503" s="16">
        <f t="shared" si="272"/>
        <v>42402.947002314817</v>
      </c>
      <c r="T3503" s="16">
        <f t="shared" si="273"/>
        <v>42452.145138888889</v>
      </c>
      <c r="U3503" s="11">
        <f t="shared" si="274"/>
        <v>2016</v>
      </c>
    </row>
    <row r="3504" spans="1:21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6">
        <f t="shared" si="272"/>
        <v>42514.434548611112</v>
      </c>
      <c r="T3504" s="16">
        <f t="shared" si="273"/>
        <v>42554.434548611112</v>
      </c>
      <c r="U3504" s="11">
        <f t="shared" si="274"/>
        <v>2016</v>
      </c>
    </row>
    <row r="3505" spans="1:21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8319</v>
      </c>
      <c r="R3505" t="s">
        <v>8345</v>
      </c>
      <c r="S3505" s="16">
        <f t="shared" si="272"/>
        <v>42746.019652777773</v>
      </c>
      <c r="T3505" s="16">
        <f t="shared" si="273"/>
        <v>42800.541666666672</v>
      </c>
      <c r="U3505" s="11">
        <f t="shared" si="274"/>
        <v>2017</v>
      </c>
    </row>
    <row r="3506" spans="1:21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6">
        <f t="shared" si="272"/>
        <v>42616.049849537041</v>
      </c>
      <c r="T3506" s="16">
        <f t="shared" si="273"/>
        <v>42646.049849537041</v>
      </c>
      <c r="U3506" s="11">
        <f t="shared" si="274"/>
        <v>2016</v>
      </c>
    </row>
    <row r="3507" spans="1:21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8319</v>
      </c>
      <c r="R3507" t="s">
        <v>8345</v>
      </c>
      <c r="S3507" s="16">
        <f t="shared" si="272"/>
        <v>42061.69594907407</v>
      </c>
      <c r="T3507" s="16">
        <f t="shared" si="273"/>
        <v>42121.654282407413</v>
      </c>
      <c r="U3507" s="11">
        <f t="shared" si="274"/>
        <v>2015</v>
      </c>
    </row>
    <row r="3508" spans="1:21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8308</v>
      </c>
      <c r="R3508" t="s">
        <v>8318</v>
      </c>
      <c r="S3508" s="16">
        <f t="shared" si="272"/>
        <v>41830.033958333333</v>
      </c>
      <c r="T3508" s="16">
        <f t="shared" si="273"/>
        <v>41860.033958333333</v>
      </c>
      <c r="U3508" s="11">
        <f t="shared" si="274"/>
        <v>2014</v>
      </c>
    </row>
    <row r="3509" spans="1:21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8311</v>
      </c>
      <c r="R3509" t="s">
        <v>8352</v>
      </c>
      <c r="S3509" s="16">
        <f t="shared" si="272"/>
        <v>42349.824097222227</v>
      </c>
      <c r="T3509" s="16">
        <f t="shared" si="273"/>
        <v>42399.824097222227</v>
      </c>
      <c r="U3509" s="11">
        <f t="shared" si="274"/>
        <v>2015</v>
      </c>
    </row>
    <row r="3510" spans="1:21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0" t="s">
        <v>8323</v>
      </c>
      <c r="R3510" t="s">
        <v>8326</v>
      </c>
      <c r="S3510" s="16">
        <f t="shared" si="272"/>
        <v>42786.350231481483</v>
      </c>
      <c r="T3510" s="16">
        <f t="shared" si="273"/>
        <v>42846.308564814812</v>
      </c>
      <c r="U3510" s="11">
        <f t="shared" si="274"/>
        <v>2017</v>
      </c>
    </row>
    <row r="3511" spans="1:21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8323</v>
      </c>
      <c r="R3511" t="s">
        <v>8324</v>
      </c>
      <c r="S3511" s="16">
        <f t="shared" si="272"/>
        <v>41825.055231481485</v>
      </c>
      <c r="T3511" s="16">
        <f t="shared" si="273"/>
        <v>41850.055231481485</v>
      </c>
      <c r="U3511" s="11">
        <f t="shared" si="274"/>
        <v>2014</v>
      </c>
    </row>
    <row r="3512" spans="1:21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8323</v>
      </c>
      <c r="R3512" t="s">
        <v>8324</v>
      </c>
      <c r="S3512" s="16">
        <f t="shared" si="272"/>
        <v>42745.031469907408</v>
      </c>
      <c r="T3512" s="16">
        <f t="shared" si="273"/>
        <v>42785.031469907408</v>
      </c>
      <c r="U3512" s="11">
        <f t="shared" si="274"/>
        <v>2017</v>
      </c>
    </row>
    <row r="3513" spans="1:21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6">
        <f t="shared" si="272"/>
        <v>42017.843287037031</v>
      </c>
      <c r="T3513" s="16">
        <f t="shared" si="273"/>
        <v>42047.843287037031</v>
      </c>
      <c r="U3513" s="11">
        <f t="shared" si="274"/>
        <v>2015</v>
      </c>
    </row>
    <row r="3514" spans="1:21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8316</v>
      </c>
      <c r="R3514" t="s">
        <v>8344</v>
      </c>
      <c r="S3514" s="16">
        <f t="shared" si="272"/>
        <v>42649.924907407403</v>
      </c>
      <c r="T3514" s="16">
        <f t="shared" si="273"/>
        <v>42679.924907407403</v>
      </c>
      <c r="U3514" s="11">
        <f t="shared" si="274"/>
        <v>2016</v>
      </c>
    </row>
    <row r="3515" spans="1:21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8316</v>
      </c>
      <c r="R3515" t="s">
        <v>8334</v>
      </c>
      <c r="S3515" s="16">
        <f t="shared" si="272"/>
        <v>41951.973229166666</v>
      </c>
      <c r="T3515" s="16">
        <f t="shared" si="273"/>
        <v>41981.973229166666</v>
      </c>
      <c r="U3515" s="11">
        <f t="shared" si="274"/>
        <v>2014</v>
      </c>
    </row>
    <row r="3516" spans="1:21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8323</v>
      </c>
      <c r="R3516" t="s">
        <v>8335</v>
      </c>
      <c r="S3516" s="16">
        <f t="shared" si="272"/>
        <v>42154.818819444445</v>
      </c>
      <c r="T3516" s="16">
        <f t="shared" si="273"/>
        <v>42185.165972222225</v>
      </c>
      <c r="U3516" s="11">
        <f t="shared" si="274"/>
        <v>2015</v>
      </c>
    </row>
    <row r="3517" spans="1:21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8308</v>
      </c>
      <c r="R3517" t="s">
        <v>8342</v>
      </c>
      <c r="S3517" s="16">
        <f t="shared" si="272"/>
        <v>42223.619456018518</v>
      </c>
      <c r="T3517" s="16">
        <f t="shared" si="273"/>
        <v>42253.215277777781</v>
      </c>
      <c r="U3517" s="11">
        <f t="shared" si="274"/>
        <v>2015</v>
      </c>
    </row>
    <row r="3518" spans="1:21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8321</v>
      </c>
      <c r="R3518" t="s">
        <v>8339</v>
      </c>
      <c r="S3518" s="16">
        <f t="shared" si="272"/>
        <v>41650.015057870369</v>
      </c>
      <c r="T3518" s="16">
        <f t="shared" si="273"/>
        <v>41680.015057870369</v>
      </c>
      <c r="U3518" s="11">
        <f t="shared" si="274"/>
        <v>2014</v>
      </c>
    </row>
    <row r="3519" spans="1:21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8321</v>
      </c>
      <c r="R3519" t="s">
        <v>8339</v>
      </c>
      <c r="S3519" s="16">
        <f t="shared" si="272"/>
        <v>42447.896875000006</v>
      </c>
      <c r="T3519" s="16">
        <f t="shared" si="273"/>
        <v>42474.606944444444</v>
      </c>
      <c r="U3519" s="11">
        <f t="shared" si="274"/>
        <v>2016</v>
      </c>
    </row>
    <row r="3520" spans="1:21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8311</v>
      </c>
      <c r="R3520" t="s">
        <v>8349</v>
      </c>
      <c r="S3520" s="16">
        <f t="shared" si="272"/>
        <v>42121.367002314815</v>
      </c>
      <c r="T3520" s="16">
        <f t="shared" si="273"/>
        <v>42152.836805555555</v>
      </c>
      <c r="U3520" s="11">
        <f t="shared" si="274"/>
        <v>2015</v>
      </c>
    </row>
    <row r="3521" spans="1:21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0" t="s">
        <v>8323</v>
      </c>
      <c r="R3521" t="s">
        <v>8326</v>
      </c>
      <c r="S3521" s="16">
        <f t="shared" si="272"/>
        <v>42437.64534722222</v>
      </c>
      <c r="T3521" s="16">
        <f t="shared" si="273"/>
        <v>42497.603680555556</v>
      </c>
      <c r="U3521" s="11">
        <f t="shared" si="274"/>
        <v>2016</v>
      </c>
    </row>
    <row r="3522" spans="1:21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0" t="s">
        <v>8316</v>
      </c>
      <c r="R3522" t="s">
        <v>8334</v>
      </c>
      <c r="S3522" s="16">
        <f t="shared" si="272"/>
        <v>41526.345914351856</v>
      </c>
      <c r="T3522" s="16">
        <f t="shared" si="273"/>
        <v>41556.345914351856</v>
      </c>
      <c r="U3522" s="11">
        <f t="shared" si="274"/>
        <v>2013</v>
      </c>
    </row>
    <row r="3523" spans="1:21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0" t="s">
        <v>8327</v>
      </c>
      <c r="R3523" t="s">
        <v>8330</v>
      </c>
      <c r="S3523" s="16">
        <f t="shared" ref="S3523:S3586" si="277">(((J3523/60)/60)/24)+DATE(1970,1,1)</f>
        <v>41989.664409722223</v>
      </c>
      <c r="T3523" s="16">
        <f t="shared" ref="T3523:T3586" si="278">(((I3523/60)/60)/24)+DATE(1970,1,1)</f>
        <v>42019.664409722223</v>
      </c>
      <c r="U3523" s="11">
        <f t="shared" ref="U3523:U3586" si="279">YEAR(S3523)</f>
        <v>2014</v>
      </c>
    </row>
    <row r="3524" spans="1:21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8321</v>
      </c>
      <c r="R3524" t="s">
        <v>8339</v>
      </c>
      <c r="S3524" s="16">
        <f t="shared" si="277"/>
        <v>42153.631597222222</v>
      </c>
      <c r="T3524" s="16">
        <f t="shared" si="278"/>
        <v>42183.631597222222</v>
      </c>
      <c r="U3524" s="11">
        <f t="shared" si="279"/>
        <v>2015</v>
      </c>
    </row>
    <row r="3525" spans="1:21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8308</v>
      </c>
      <c r="R3525" t="s">
        <v>8342</v>
      </c>
      <c r="S3525" s="16">
        <f t="shared" si="277"/>
        <v>42450.589143518519</v>
      </c>
      <c r="T3525" s="16">
        <f t="shared" si="278"/>
        <v>42510.589143518519</v>
      </c>
      <c r="U3525" s="11">
        <f t="shared" si="279"/>
        <v>2016</v>
      </c>
    </row>
    <row r="3526" spans="1:21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8308</v>
      </c>
      <c r="R3526" t="s">
        <v>8342</v>
      </c>
      <c r="S3526" s="16">
        <f t="shared" si="277"/>
        <v>42102.650567129633</v>
      </c>
      <c r="T3526" s="16">
        <f t="shared" si="278"/>
        <v>42148.625</v>
      </c>
      <c r="U3526" s="11">
        <f t="shared" si="279"/>
        <v>2015</v>
      </c>
    </row>
    <row r="3527" spans="1:21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8342</v>
      </c>
      <c r="S3527" s="16">
        <f t="shared" si="277"/>
        <v>42262.849050925928</v>
      </c>
      <c r="T3527" s="16">
        <f t="shared" si="278"/>
        <v>42292.849050925928</v>
      </c>
      <c r="U3527" s="11">
        <f t="shared" si="279"/>
        <v>2015</v>
      </c>
    </row>
    <row r="3528" spans="1:21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8319</v>
      </c>
      <c r="R3528" t="s">
        <v>8345</v>
      </c>
      <c r="S3528" s="16">
        <f t="shared" si="277"/>
        <v>42383.899456018517</v>
      </c>
      <c r="T3528" s="16">
        <f t="shared" si="278"/>
        <v>42413.899456018517</v>
      </c>
      <c r="U3528" s="11">
        <f t="shared" si="279"/>
        <v>2016</v>
      </c>
    </row>
    <row r="3529" spans="1:21" ht="16" hidden="1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8323</v>
      </c>
      <c r="R3529" t="s">
        <v>8335</v>
      </c>
      <c r="S3529" s="16">
        <f t="shared" si="277"/>
        <v>41865.659780092588</v>
      </c>
      <c r="T3529" s="16">
        <f t="shared" si="278"/>
        <v>41890.659780092588</v>
      </c>
      <c r="U3529" s="11">
        <f t="shared" si="279"/>
        <v>2014</v>
      </c>
    </row>
    <row r="3530" spans="1:21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8321</v>
      </c>
      <c r="R3530" t="s">
        <v>8325</v>
      </c>
      <c r="S3530" s="16">
        <f t="shared" si="277"/>
        <v>42375.230115740742</v>
      </c>
      <c r="T3530" s="16">
        <f t="shared" si="278"/>
        <v>42417.999305555553</v>
      </c>
      <c r="U3530" s="11">
        <f t="shared" si="279"/>
        <v>2016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8323</v>
      </c>
      <c r="R3531" t="s">
        <v>8326</v>
      </c>
      <c r="S3531" s="16">
        <f t="shared" si="277"/>
        <v>41863.527326388888</v>
      </c>
      <c r="T3531" s="16">
        <f t="shared" si="278"/>
        <v>41893.527326388888</v>
      </c>
      <c r="U3531" s="11">
        <f t="shared" si="279"/>
        <v>2014</v>
      </c>
    </row>
    <row r="3532" spans="1:21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0" t="s">
        <v>8323</v>
      </c>
      <c r="R3532" t="s">
        <v>8326</v>
      </c>
      <c r="S3532" s="16">
        <f t="shared" si="277"/>
        <v>42058.603877314818</v>
      </c>
      <c r="T3532" s="16">
        <f t="shared" si="278"/>
        <v>42087.165972222225</v>
      </c>
      <c r="U3532" s="11">
        <f t="shared" si="279"/>
        <v>2015</v>
      </c>
    </row>
    <row r="3533" spans="1:21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8321</v>
      </c>
      <c r="R3533" t="s">
        <v>8337</v>
      </c>
      <c r="S3533" s="16">
        <f t="shared" si="277"/>
        <v>41938.893263888887</v>
      </c>
      <c r="T3533" s="16">
        <f t="shared" si="278"/>
        <v>41959.934930555552</v>
      </c>
      <c r="U3533" s="11">
        <f t="shared" si="279"/>
        <v>2014</v>
      </c>
    </row>
    <row r="3534" spans="1:21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8311</v>
      </c>
      <c r="R3534" t="s">
        <v>8356</v>
      </c>
      <c r="S3534" s="16">
        <f t="shared" si="277"/>
        <v>42172.669027777782</v>
      </c>
      <c r="T3534" s="16">
        <f t="shared" si="278"/>
        <v>42202.669027777782</v>
      </c>
      <c r="U3534" s="11">
        <f t="shared" si="279"/>
        <v>2015</v>
      </c>
    </row>
    <row r="3535" spans="1:21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0" t="s">
        <v>8323</v>
      </c>
      <c r="R3535" t="s">
        <v>8326</v>
      </c>
      <c r="S3535" s="16">
        <f t="shared" si="277"/>
        <v>42622.436412037037</v>
      </c>
      <c r="T3535" s="16">
        <f t="shared" si="278"/>
        <v>42652.436412037037</v>
      </c>
      <c r="U3535" s="11">
        <f t="shared" si="279"/>
        <v>2016</v>
      </c>
    </row>
    <row r="3536" spans="1:21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8316</v>
      </c>
      <c r="R3536" t="s">
        <v>8344</v>
      </c>
      <c r="S3536" s="16">
        <f t="shared" si="277"/>
        <v>41772.797280092593</v>
      </c>
      <c r="T3536" s="16">
        <f t="shared" si="278"/>
        <v>41802.797280092593</v>
      </c>
      <c r="U3536" s="11">
        <f t="shared" si="279"/>
        <v>2014</v>
      </c>
    </row>
    <row r="3537" spans="1:21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8313</v>
      </c>
      <c r="R3537" t="s">
        <v>8355</v>
      </c>
      <c r="S3537" s="16">
        <f t="shared" si="277"/>
        <v>41935.509652777779</v>
      </c>
      <c r="T3537" s="16">
        <f t="shared" si="278"/>
        <v>41965.551319444443</v>
      </c>
      <c r="U3537" s="11">
        <f t="shared" si="279"/>
        <v>2014</v>
      </c>
    </row>
    <row r="3538" spans="1:21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8316</v>
      </c>
      <c r="R3538" t="s">
        <v>8344</v>
      </c>
      <c r="S3538" s="16">
        <f t="shared" si="277"/>
        <v>42535.327476851846</v>
      </c>
      <c r="T3538" s="16">
        <f t="shared" si="278"/>
        <v>42565.327476851846</v>
      </c>
      <c r="U3538" s="11">
        <f t="shared" si="279"/>
        <v>2016</v>
      </c>
    </row>
    <row r="3539" spans="1:21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8311</v>
      </c>
      <c r="R3539" t="s">
        <v>8356</v>
      </c>
      <c r="S3539" s="16">
        <f t="shared" si="277"/>
        <v>42573.65662037037</v>
      </c>
      <c r="T3539" s="16">
        <f t="shared" si="278"/>
        <v>42588.65662037037</v>
      </c>
      <c r="U3539" s="11">
        <f t="shared" si="279"/>
        <v>2016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 s="11">
        <f t="shared" si="279"/>
        <v>2014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6">
        <f t="shared" si="277"/>
        <v>42048.711724537032</v>
      </c>
      <c r="T3541" s="16">
        <f t="shared" si="278"/>
        <v>42086.75</v>
      </c>
      <c r="U3541" s="11">
        <f t="shared" si="279"/>
        <v>2015</v>
      </c>
    </row>
    <row r="3542" spans="1:21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0" t="s">
        <v>8323</v>
      </c>
      <c r="R3542" t="s">
        <v>8326</v>
      </c>
      <c r="S3542" s="16">
        <f t="shared" si="277"/>
        <v>42803.842812499999</v>
      </c>
      <c r="T3542" s="16">
        <f t="shared" si="278"/>
        <v>42843.801145833335</v>
      </c>
      <c r="U3542" s="11">
        <f t="shared" si="279"/>
        <v>2017</v>
      </c>
    </row>
    <row r="3543" spans="1:21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8308</v>
      </c>
      <c r="R3543" t="s">
        <v>8342</v>
      </c>
      <c r="S3543" s="16">
        <f t="shared" si="277"/>
        <v>42049.716620370367</v>
      </c>
      <c r="T3543" s="16">
        <f t="shared" si="278"/>
        <v>42079.674953703703</v>
      </c>
      <c r="U3543" s="11">
        <f t="shared" si="279"/>
        <v>2015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0" t="s">
        <v>8323</v>
      </c>
      <c r="R3544" t="s">
        <v>8326</v>
      </c>
      <c r="S3544" s="16">
        <f t="shared" si="277"/>
        <v>42291.739548611105</v>
      </c>
      <c r="T3544" s="16">
        <f t="shared" si="278"/>
        <v>42351.781215277777</v>
      </c>
      <c r="U3544" s="11">
        <f t="shared" si="279"/>
        <v>2015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0" t="s">
        <v>8323</v>
      </c>
      <c r="R3545" t="s">
        <v>8326</v>
      </c>
      <c r="S3545" s="16">
        <f t="shared" si="277"/>
        <v>42217.670104166667</v>
      </c>
      <c r="T3545" s="16">
        <f t="shared" si="278"/>
        <v>42247.670104166667</v>
      </c>
      <c r="U3545" s="11">
        <f t="shared" si="279"/>
        <v>2015</v>
      </c>
    </row>
    <row r="3546" spans="1:21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8316</v>
      </c>
      <c r="R3546" t="s">
        <v>8334</v>
      </c>
      <c r="S3546" s="16">
        <f t="shared" si="277"/>
        <v>40802.964594907404</v>
      </c>
      <c r="T3546" s="16">
        <f t="shared" si="278"/>
        <v>40832.964594907404</v>
      </c>
      <c r="U3546" s="11">
        <f t="shared" si="279"/>
        <v>2011</v>
      </c>
    </row>
    <row r="3547" spans="1:21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8346</v>
      </c>
      <c r="R3547" t="s">
        <v>8347</v>
      </c>
      <c r="S3547" s="16">
        <f t="shared" si="277"/>
        <v>41851.696157407408</v>
      </c>
      <c r="T3547" s="16">
        <f t="shared" si="278"/>
        <v>41894.416666666664</v>
      </c>
      <c r="U3547" s="11">
        <f t="shared" si="279"/>
        <v>2014</v>
      </c>
    </row>
    <row r="3548" spans="1:21" ht="48" hidden="1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8323</v>
      </c>
      <c r="R3548" t="s">
        <v>8335</v>
      </c>
      <c r="S3548" s="16">
        <f t="shared" si="277"/>
        <v>42201.436226851853</v>
      </c>
      <c r="T3548" s="16">
        <f t="shared" si="278"/>
        <v>42244.9375</v>
      </c>
      <c r="U3548" s="11">
        <f t="shared" si="279"/>
        <v>2015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0" t="s">
        <v>8323</v>
      </c>
      <c r="R3549" t="s">
        <v>8326</v>
      </c>
      <c r="S3549" s="16">
        <f t="shared" si="277"/>
        <v>42128.431064814817</v>
      </c>
      <c r="T3549" s="16">
        <f t="shared" si="278"/>
        <v>42146.875</v>
      </c>
      <c r="U3549" s="11">
        <f t="shared" si="279"/>
        <v>2015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0" t="s">
        <v>8323</v>
      </c>
      <c r="R3550" t="s">
        <v>8326</v>
      </c>
      <c r="S3550" s="16">
        <f t="shared" si="277"/>
        <v>42261.632916666669</v>
      </c>
      <c r="T3550" s="16">
        <f t="shared" si="278"/>
        <v>42266.165972222225</v>
      </c>
      <c r="U3550" s="11">
        <f t="shared" si="279"/>
        <v>2015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8323</v>
      </c>
      <c r="R3551" t="s">
        <v>8326</v>
      </c>
      <c r="S3551" s="16">
        <f t="shared" si="277"/>
        <v>41831.697939814818</v>
      </c>
      <c r="T3551" s="16">
        <f t="shared" si="278"/>
        <v>41861.697939814818</v>
      </c>
      <c r="U3551" s="11">
        <f t="shared" si="279"/>
        <v>2014</v>
      </c>
    </row>
    <row r="3552" spans="1:21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8327</v>
      </c>
      <c r="R3552" t="s">
        <v>8336</v>
      </c>
      <c r="S3552" s="16">
        <f t="shared" si="277"/>
        <v>42165.79833333334</v>
      </c>
      <c r="T3552" s="16">
        <f t="shared" si="278"/>
        <v>42195.79833333334</v>
      </c>
      <c r="U3552" s="11">
        <f t="shared" si="279"/>
        <v>2015</v>
      </c>
    </row>
    <row r="3553" spans="1:21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8327</v>
      </c>
      <c r="R3553" t="s">
        <v>8329</v>
      </c>
      <c r="S3553" s="16">
        <f t="shared" si="277"/>
        <v>42109.826145833329</v>
      </c>
      <c r="T3553" s="16">
        <f t="shared" si="278"/>
        <v>42139.826145833329</v>
      </c>
      <c r="U3553" s="11">
        <f t="shared" si="279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 s="11">
        <f t="shared" si="279"/>
        <v>2015</v>
      </c>
    </row>
    <row r="3555" spans="1:21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8308</v>
      </c>
      <c r="R3555" t="s">
        <v>8310</v>
      </c>
      <c r="S3555" s="16">
        <f t="shared" si="277"/>
        <v>41838.832152777781</v>
      </c>
      <c r="T3555" s="16">
        <f t="shared" si="278"/>
        <v>41868.832152777781</v>
      </c>
      <c r="U3555" s="11">
        <f t="shared" si="279"/>
        <v>2014</v>
      </c>
    </row>
    <row r="3556" spans="1:21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8319</v>
      </c>
      <c r="R3556" t="s">
        <v>8345</v>
      </c>
      <c r="S3556" s="16">
        <f t="shared" si="277"/>
        <v>41974.704745370371</v>
      </c>
      <c r="T3556" s="16">
        <f t="shared" si="278"/>
        <v>42004.704745370371</v>
      </c>
      <c r="U3556" s="11">
        <f t="shared" si="279"/>
        <v>2014</v>
      </c>
    </row>
    <row r="3557" spans="1:21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8321</v>
      </c>
      <c r="R3557" t="s">
        <v>8337</v>
      </c>
      <c r="S3557" s="16">
        <f t="shared" si="277"/>
        <v>42396.911712962959</v>
      </c>
      <c r="T3557" s="16">
        <f t="shared" si="278"/>
        <v>42426.911712962959</v>
      </c>
      <c r="U3557" s="11">
        <f t="shared" si="279"/>
        <v>2016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 s="11">
        <f t="shared" si="279"/>
        <v>2014</v>
      </c>
    </row>
    <row r="3559" spans="1:21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8308</v>
      </c>
      <c r="R3559" t="s">
        <v>8318</v>
      </c>
      <c r="S3559" s="16">
        <f t="shared" si="277"/>
        <v>41864.04886574074</v>
      </c>
      <c r="T3559" s="16">
        <f t="shared" si="278"/>
        <v>41884.04886574074</v>
      </c>
      <c r="U3559" s="11">
        <f t="shared" si="279"/>
        <v>2014</v>
      </c>
    </row>
    <row r="3560" spans="1:21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0" t="s">
        <v>8323</v>
      </c>
      <c r="R3560" t="s">
        <v>8326</v>
      </c>
      <c r="S3560" s="16">
        <f t="shared" si="277"/>
        <v>42513.976319444439</v>
      </c>
      <c r="T3560" s="16">
        <f t="shared" si="278"/>
        <v>42559.976319444439</v>
      </c>
      <c r="U3560" s="11">
        <f t="shared" si="279"/>
        <v>2016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 s="11">
        <f t="shared" si="279"/>
        <v>2016</v>
      </c>
    </row>
    <row r="3562" spans="1:21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8311</v>
      </c>
      <c r="R3562" t="s">
        <v>8348</v>
      </c>
      <c r="S3562" s="16">
        <f t="shared" si="277"/>
        <v>42013.059027777781</v>
      </c>
      <c r="T3562" s="16">
        <f t="shared" si="278"/>
        <v>42041.059027777781</v>
      </c>
      <c r="U3562" s="11">
        <f t="shared" si="279"/>
        <v>2015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 s="11">
        <f t="shared" si="279"/>
        <v>2015</v>
      </c>
    </row>
    <row r="3564" spans="1:21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8308</v>
      </c>
      <c r="R3564" t="s">
        <v>8342</v>
      </c>
      <c r="S3564" s="16">
        <f t="shared" si="277"/>
        <v>42646.896898148145</v>
      </c>
      <c r="T3564" s="16">
        <f t="shared" si="278"/>
        <v>42676.896898148145</v>
      </c>
      <c r="U3564" s="11">
        <f t="shared" si="279"/>
        <v>2016</v>
      </c>
    </row>
    <row r="3565" spans="1:21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8313</v>
      </c>
      <c r="R3565" t="s">
        <v>8355</v>
      </c>
      <c r="S3565" s="16">
        <f t="shared" si="277"/>
        <v>41974.712245370371</v>
      </c>
      <c r="T3565" s="16">
        <f t="shared" si="278"/>
        <v>42004.712245370371</v>
      </c>
      <c r="U3565" s="11">
        <f t="shared" si="279"/>
        <v>2014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 s="11">
        <f t="shared" si="279"/>
        <v>2015</v>
      </c>
    </row>
    <row r="3567" spans="1:21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8316</v>
      </c>
      <c r="R3567" t="s">
        <v>8344</v>
      </c>
      <c r="S3567" s="16">
        <f t="shared" si="277"/>
        <v>42413.649641203709</v>
      </c>
      <c r="T3567" s="16">
        <f t="shared" si="278"/>
        <v>42443.607974537037</v>
      </c>
      <c r="U3567" s="11">
        <f t="shared" si="279"/>
        <v>2016</v>
      </c>
    </row>
    <row r="3568" spans="1:21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8311</v>
      </c>
      <c r="R3568" t="s">
        <v>8348</v>
      </c>
      <c r="S3568" s="16">
        <f t="shared" si="277"/>
        <v>42395.456412037034</v>
      </c>
      <c r="T3568" s="16">
        <f t="shared" si="278"/>
        <v>42425.456412037034</v>
      </c>
      <c r="U3568" s="11">
        <f t="shared" si="279"/>
        <v>2016</v>
      </c>
    </row>
    <row r="3569" spans="1:21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0" t="s">
        <v>8323</v>
      </c>
      <c r="R3569" t="s">
        <v>8326</v>
      </c>
      <c r="S3569" s="16">
        <f t="shared" si="277"/>
        <v>41982.904386574075</v>
      </c>
      <c r="T3569" s="16">
        <f t="shared" si="278"/>
        <v>42042.904386574075</v>
      </c>
      <c r="U3569" s="11">
        <f t="shared" si="279"/>
        <v>2014</v>
      </c>
    </row>
    <row r="3570" spans="1:21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8308</v>
      </c>
      <c r="R3570" t="s">
        <v>8342</v>
      </c>
      <c r="S3570" s="16">
        <f t="shared" si="277"/>
        <v>42525.656944444447</v>
      </c>
      <c r="T3570" s="16">
        <f t="shared" si="278"/>
        <v>42555.656944444447</v>
      </c>
      <c r="U3570" s="11">
        <f t="shared" si="279"/>
        <v>2016</v>
      </c>
    </row>
    <row r="3571" spans="1:21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8319</v>
      </c>
      <c r="R3571" t="s">
        <v>8345</v>
      </c>
      <c r="S3571" s="16">
        <f t="shared" si="277"/>
        <v>41837.905694444446</v>
      </c>
      <c r="T3571" s="16">
        <f t="shared" si="278"/>
        <v>41867.905694444446</v>
      </c>
      <c r="U3571" s="11">
        <f t="shared" si="279"/>
        <v>2014</v>
      </c>
    </row>
    <row r="3572" spans="1:21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8325</v>
      </c>
      <c r="S3572" s="16">
        <f t="shared" si="277"/>
        <v>41792.687442129631</v>
      </c>
      <c r="T3572" s="16">
        <f t="shared" si="278"/>
        <v>41822.687442129631</v>
      </c>
      <c r="U3572" s="11">
        <f t="shared" si="279"/>
        <v>2014</v>
      </c>
    </row>
    <row r="3573" spans="1:21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8319</v>
      </c>
      <c r="R3573" t="s">
        <v>8345</v>
      </c>
      <c r="S3573" s="16">
        <f t="shared" si="277"/>
        <v>42422.536192129628</v>
      </c>
      <c r="T3573" s="16">
        <f t="shared" si="278"/>
        <v>42452.494525462964</v>
      </c>
      <c r="U3573" s="11">
        <f t="shared" si="279"/>
        <v>2016</v>
      </c>
    </row>
    <row r="3574" spans="1:21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8321</v>
      </c>
      <c r="R3574" t="s">
        <v>8339</v>
      </c>
      <c r="S3574" s="16">
        <f t="shared" si="277"/>
        <v>41331.555127314816</v>
      </c>
      <c r="T3574" s="16">
        <f t="shared" si="278"/>
        <v>41356.513460648144</v>
      </c>
      <c r="U3574" s="11">
        <f t="shared" si="279"/>
        <v>2013</v>
      </c>
    </row>
    <row r="3575" spans="1:21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8319</v>
      </c>
      <c r="R3575" t="s">
        <v>8345</v>
      </c>
      <c r="S3575" s="16">
        <f t="shared" si="277"/>
        <v>42027.856990740736</v>
      </c>
      <c r="T3575" s="16">
        <f t="shared" si="278"/>
        <v>42087.815324074079</v>
      </c>
      <c r="U3575" s="11">
        <f t="shared" si="279"/>
        <v>2015</v>
      </c>
    </row>
    <row r="3576" spans="1:21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8319</v>
      </c>
      <c r="R3576" t="s">
        <v>8345</v>
      </c>
      <c r="S3576" s="16">
        <f t="shared" si="277"/>
        <v>42019.737766203703</v>
      </c>
      <c r="T3576" s="16">
        <f t="shared" si="278"/>
        <v>42077.625</v>
      </c>
      <c r="U3576" s="11">
        <f t="shared" si="279"/>
        <v>2015</v>
      </c>
    </row>
    <row r="3577" spans="1:21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8316</v>
      </c>
      <c r="R3577" t="s">
        <v>8334</v>
      </c>
      <c r="S3577" s="16">
        <f t="shared" si="277"/>
        <v>42123.185798611114</v>
      </c>
      <c r="T3577" s="16">
        <f t="shared" si="278"/>
        <v>42153.185798611114</v>
      </c>
      <c r="U3577" s="11">
        <f t="shared" si="279"/>
        <v>2015</v>
      </c>
    </row>
    <row r="3578" spans="1:21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8327</v>
      </c>
      <c r="R3578" t="s">
        <v>8330</v>
      </c>
      <c r="S3578" s="16">
        <f t="shared" si="277"/>
        <v>42791.669837962967</v>
      </c>
      <c r="T3578" s="16">
        <f t="shared" si="278"/>
        <v>42821.191666666666</v>
      </c>
      <c r="U3578" s="11">
        <f t="shared" si="279"/>
        <v>2017</v>
      </c>
    </row>
    <row r="3579" spans="1:21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8323</v>
      </c>
      <c r="R3579" t="s">
        <v>8324</v>
      </c>
      <c r="S3579" s="16">
        <f t="shared" si="277"/>
        <v>42060.04550925926</v>
      </c>
      <c r="T3579" s="16">
        <f t="shared" si="278"/>
        <v>42090.003842592589</v>
      </c>
      <c r="U3579" s="11">
        <f t="shared" si="279"/>
        <v>2015</v>
      </c>
    </row>
    <row r="3580" spans="1:21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8316</v>
      </c>
      <c r="R3580" t="s">
        <v>8344</v>
      </c>
      <c r="S3580" s="16">
        <f t="shared" si="277"/>
        <v>41975.347523148142</v>
      </c>
      <c r="T3580" s="16">
        <f t="shared" si="278"/>
        <v>42005.347523148142</v>
      </c>
      <c r="U3580" s="11">
        <f t="shared" si="279"/>
        <v>2014</v>
      </c>
    </row>
    <row r="3581" spans="1:21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8323</v>
      </c>
      <c r="R3581" t="s">
        <v>8335</v>
      </c>
      <c r="S3581" s="16">
        <f t="shared" si="277"/>
        <v>41799.259039351848</v>
      </c>
      <c r="T3581" s="16">
        <f t="shared" si="278"/>
        <v>41819.259039351848</v>
      </c>
      <c r="U3581" s="11">
        <f t="shared" si="279"/>
        <v>2014</v>
      </c>
    </row>
    <row r="3582" spans="1:21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8321</v>
      </c>
      <c r="R3582" t="s">
        <v>8339</v>
      </c>
      <c r="S3582" s="16">
        <f t="shared" si="277"/>
        <v>42423.985567129625</v>
      </c>
      <c r="T3582" s="16">
        <f t="shared" si="278"/>
        <v>42453.943900462968</v>
      </c>
      <c r="U3582" s="11">
        <f t="shared" si="279"/>
        <v>2016</v>
      </c>
    </row>
    <row r="3583" spans="1:21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6">
        <f t="shared" si="277"/>
        <v>41136.85805555556</v>
      </c>
      <c r="T3583" s="16">
        <f t="shared" si="278"/>
        <v>41159.32708333333</v>
      </c>
      <c r="U3583" s="11">
        <f t="shared" si="279"/>
        <v>2012</v>
      </c>
    </row>
    <row r="3584" spans="1:21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0" t="s">
        <v>8323</v>
      </c>
      <c r="R3584" t="s">
        <v>8326</v>
      </c>
      <c r="S3584" s="16">
        <f t="shared" si="277"/>
        <v>41915.400219907409</v>
      </c>
      <c r="T3584" s="16">
        <f t="shared" si="278"/>
        <v>41919.1875</v>
      </c>
      <c r="U3584" s="11">
        <f t="shared" si="279"/>
        <v>2014</v>
      </c>
    </row>
    <row r="3585" spans="1:21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8311</v>
      </c>
      <c r="R3585" t="s">
        <v>8352</v>
      </c>
      <c r="S3585" s="16">
        <f t="shared" si="277"/>
        <v>41471.446851851848</v>
      </c>
      <c r="T3585" s="16">
        <f t="shared" si="278"/>
        <v>41501.446851851848</v>
      </c>
      <c r="U3585" s="11">
        <f t="shared" si="279"/>
        <v>2013</v>
      </c>
    </row>
    <row r="3586" spans="1:21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6">
        <f t="shared" si="277"/>
        <v>42333.330277777779</v>
      </c>
      <c r="T3586" s="16">
        <f t="shared" si="278"/>
        <v>42363.330277777779</v>
      </c>
      <c r="U3586" s="11">
        <f t="shared" si="279"/>
        <v>2015</v>
      </c>
    </row>
    <row r="3587" spans="1:21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0" t="s">
        <v>8323</v>
      </c>
      <c r="R3587" t="s">
        <v>8326</v>
      </c>
      <c r="S3587" s="16">
        <f t="shared" ref="S3587:S3650" si="282">(((J3587/60)/60)/24)+DATE(1970,1,1)</f>
        <v>41985.427361111113</v>
      </c>
      <c r="T3587" s="16">
        <f t="shared" ref="T3587:T3650" si="283">(((I3587/60)/60)/24)+DATE(1970,1,1)</f>
        <v>42015.427361111113</v>
      </c>
      <c r="U3587" s="11">
        <f t="shared" ref="U3587:U3650" si="284">YEAR(S3587)</f>
        <v>2014</v>
      </c>
    </row>
    <row r="3588" spans="1:21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0" t="s">
        <v>8323</v>
      </c>
      <c r="R3588" t="s">
        <v>8326</v>
      </c>
      <c r="S3588" s="16">
        <f t="shared" si="282"/>
        <v>42510.938900462963</v>
      </c>
      <c r="T3588" s="16">
        <f t="shared" si="283"/>
        <v>42540.938900462963</v>
      </c>
      <c r="U3588" s="11">
        <f t="shared" si="284"/>
        <v>2016</v>
      </c>
    </row>
    <row r="3589" spans="1:21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8316</v>
      </c>
      <c r="R3589" t="s">
        <v>8334</v>
      </c>
      <c r="S3589" s="16">
        <f t="shared" si="282"/>
        <v>41722.792407407411</v>
      </c>
      <c r="T3589" s="16">
        <f t="shared" si="283"/>
        <v>41735.792407407411</v>
      </c>
      <c r="U3589" s="11">
        <f t="shared" si="284"/>
        <v>2014</v>
      </c>
    </row>
    <row r="3590" spans="1:21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8311</v>
      </c>
      <c r="R3590" t="s">
        <v>8352</v>
      </c>
      <c r="S3590" s="16">
        <f t="shared" si="282"/>
        <v>42527.007326388892</v>
      </c>
      <c r="T3590" s="16">
        <f t="shared" si="283"/>
        <v>42587.007326388892</v>
      </c>
      <c r="U3590" s="11">
        <f t="shared" si="284"/>
        <v>2016</v>
      </c>
    </row>
    <row r="3591" spans="1:21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0" t="s">
        <v>8323</v>
      </c>
      <c r="R3591" t="s">
        <v>8326</v>
      </c>
      <c r="S3591" s="16">
        <f t="shared" si="282"/>
        <v>42109.801712962959</v>
      </c>
      <c r="T3591" s="16">
        <f t="shared" si="283"/>
        <v>42139.801712962959</v>
      </c>
      <c r="U3591" s="11">
        <f t="shared" si="284"/>
        <v>2015</v>
      </c>
    </row>
    <row r="3592" spans="1:21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6">
        <f t="shared" si="282"/>
        <v>41809.389930555553</v>
      </c>
      <c r="T3592" s="16">
        <f t="shared" si="283"/>
        <v>41839.389930555553</v>
      </c>
      <c r="U3592" s="11">
        <f t="shared" si="284"/>
        <v>2014</v>
      </c>
    </row>
    <row r="3593" spans="1:21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8326</v>
      </c>
      <c r="S3593" s="16">
        <f t="shared" si="282"/>
        <v>41848.772928240738</v>
      </c>
      <c r="T3593" s="16">
        <f t="shared" si="283"/>
        <v>41877.686111111114</v>
      </c>
      <c r="U3593" s="11">
        <f t="shared" si="284"/>
        <v>2014</v>
      </c>
    </row>
    <row r="3594" spans="1:21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8326</v>
      </c>
      <c r="S3594" s="16">
        <f t="shared" si="282"/>
        <v>42492.98505787037</v>
      </c>
      <c r="T3594" s="16">
        <f t="shared" si="283"/>
        <v>42522.98505787037</v>
      </c>
      <c r="U3594" s="11">
        <f t="shared" si="284"/>
        <v>2016</v>
      </c>
    </row>
    <row r="3595" spans="1:21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8316</v>
      </c>
      <c r="R3595" t="s">
        <v>8334</v>
      </c>
      <c r="S3595" s="16">
        <f t="shared" si="282"/>
        <v>41835.977083333331</v>
      </c>
      <c r="T3595" s="16">
        <f t="shared" si="283"/>
        <v>41865.977083333331</v>
      </c>
      <c r="U3595" s="11">
        <f t="shared" si="284"/>
        <v>2014</v>
      </c>
    </row>
    <row r="3596" spans="1:21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8313</v>
      </c>
      <c r="R3596" t="s">
        <v>8351</v>
      </c>
      <c r="S3596" s="16">
        <f t="shared" si="282"/>
        <v>42325.448958333334</v>
      </c>
      <c r="T3596" s="16">
        <f t="shared" si="283"/>
        <v>42357.448958333334</v>
      </c>
      <c r="U3596" s="11">
        <f t="shared" si="284"/>
        <v>2015</v>
      </c>
    </row>
    <row r="3597" spans="1:21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8319</v>
      </c>
      <c r="R3597" t="s">
        <v>8345</v>
      </c>
      <c r="S3597" s="16">
        <f t="shared" si="282"/>
        <v>42019.76944444445</v>
      </c>
      <c r="T3597" s="16">
        <f t="shared" si="283"/>
        <v>42079.727777777778</v>
      </c>
      <c r="U3597" s="11">
        <f t="shared" si="284"/>
        <v>2015</v>
      </c>
    </row>
    <row r="3598" spans="1:21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8327</v>
      </c>
      <c r="R3598" t="s">
        <v>8354</v>
      </c>
      <c r="S3598" s="16">
        <f t="shared" si="282"/>
        <v>40782.165532407409</v>
      </c>
      <c r="T3598" s="16">
        <f t="shared" si="283"/>
        <v>40797.554166666669</v>
      </c>
      <c r="U3598" s="11">
        <f t="shared" si="284"/>
        <v>2011</v>
      </c>
    </row>
    <row r="3599" spans="1:21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8308</v>
      </c>
      <c r="R3599" t="s">
        <v>8342</v>
      </c>
      <c r="S3599" s="16">
        <f t="shared" si="282"/>
        <v>42307.034074074079</v>
      </c>
      <c r="T3599" s="16">
        <f t="shared" si="283"/>
        <v>42337.075740740736</v>
      </c>
      <c r="U3599" s="11">
        <f t="shared" si="284"/>
        <v>2015</v>
      </c>
    </row>
    <row r="3600" spans="1:21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0" t="s">
        <v>8323</v>
      </c>
      <c r="R3600" t="s">
        <v>8326</v>
      </c>
      <c r="S3600" s="16">
        <f t="shared" si="282"/>
        <v>42453.428240740745</v>
      </c>
      <c r="T3600" s="16">
        <f t="shared" si="283"/>
        <v>42483.428240740745</v>
      </c>
      <c r="U3600" s="11">
        <f t="shared" si="284"/>
        <v>2016</v>
      </c>
    </row>
    <row r="3601" spans="1:21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8316</v>
      </c>
      <c r="R3601" t="s">
        <v>8344</v>
      </c>
      <c r="S3601" s="16">
        <f t="shared" si="282"/>
        <v>42645.367442129631</v>
      </c>
      <c r="T3601" s="16">
        <f t="shared" si="283"/>
        <v>42680.409108796302</v>
      </c>
      <c r="U3601" s="11">
        <f t="shared" si="284"/>
        <v>2016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 s="11">
        <f t="shared" si="284"/>
        <v>2015</v>
      </c>
    </row>
    <row r="3603" spans="1:21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8308</v>
      </c>
      <c r="R3603" t="s">
        <v>8342</v>
      </c>
      <c r="S3603" s="16">
        <f t="shared" si="282"/>
        <v>42131.455439814818</v>
      </c>
      <c r="T3603" s="16">
        <f t="shared" si="283"/>
        <v>42161.44930555555</v>
      </c>
      <c r="U3603" s="11">
        <f t="shared" si="284"/>
        <v>2015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 s="11">
        <f t="shared" si="284"/>
        <v>2014</v>
      </c>
    </row>
    <row r="3605" spans="1:21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8323</v>
      </c>
      <c r="R3605" t="s">
        <v>8335</v>
      </c>
      <c r="S3605" s="16">
        <f t="shared" si="282"/>
        <v>41849.887037037035</v>
      </c>
      <c r="T3605" s="16">
        <f t="shared" si="283"/>
        <v>41909.887037037035</v>
      </c>
      <c r="U3605" s="11">
        <f t="shared" si="284"/>
        <v>2014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 s="11">
        <f t="shared" si="284"/>
        <v>2013</v>
      </c>
    </row>
    <row r="3607" spans="1:21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0" t="s">
        <v>8323</v>
      </c>
      <c r="R3607" t="s">
        <v>8326</v>
      </c>
      <c r="S3607" s="16">
        <f t="shared" si="282"/>
        <v>42107.864722222221</v>
      </c>
      <c r="T3607" s="16">
        <f t="shared" si="283"/>
        <v>42137.864722222221</v>
      </c>
      <c r="U3607" s="11">
        <f t="shared" si="284"/>
        <v>2015</v>
      </c>
    </row>
    <row r="3608" spans="1:21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8313</v>
      </c>
      <c r="R3608" t="s">
        <v>8351</v>
      </c>
      <c r="S3608" s="16">
        <f t="shared" si="282"/>
        <v>42033.845543981486</v>
      </c>
      <c r="T3608" s="16">
        <f t="shared" si="283"/>
        <v>42063.845543981486</v>
      </c>
      <c r="U3608" s="11">
        <f t="shared" si="284"/>
        <v>2015</v>
      </c>
    </row>
    <row r="3609" spans="1:21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8323</v>
      </c>
      <c r="R3609" t="s">
        <v>8324</v>
      </c>
      <c r="S3609" s="16">
        <f t="shared" si="282"/>
        <v>42460.374305555553</v>
      </c>
      <c r="T3609" s="16">
        <f t="shared" si="283"/>
        <v>42510.374305555553</v>
      </c>
      <c r="U3609" s="11">
        <f t="shared" si="284"/>
        <v>2016</v>
      </c>
    </row>
    <row r="3610" spans="1:21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8308</v>
      </c>
      <c r="R3610" t="s">
        <v>8310</v>
      </c>
      <c r="S3610" s="16">
        <f t="shared" si="282"/>
        <v>42615.753310185188</v>
      </c>
      <c r="T3610" s="16">
        <f t="shared" si="283"/>
        <v>42645.753310185188</v>
      </c>
      <c r="U3610" s="11">
        <f t="shared" si="284"/>
        <v>2016</v>
      </c>
    </row>
    <row r="3611" spans="1:21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0" t="s">
        <v>8323</v>
      </c>
      <c r="R3611" t="s">
        <v>8326</v>
      </c>
      <c r="S3611" s="16">
        <f t="shared" si="282"/>
        <v>42095.229166666672</v>
      </c>
      <c r="T3611" s="16">
        <f t="shared" si="283"/>
        <v>42109.211111111115</v>
      </c>
      <c r="U3611" s="11">
        <f t="shared" si="284"/>
        <v>2015</v>
      </c>
    </row>
    <row r="3612" spans="1:21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8308</v>
      </c>
      <c r="R3612" t="s">
        <v>8342</v>
      </c>
      <c r="S3612" s="16">
        <f t="shared" si="282"/>
        <v>42031.362187499995</v>
      </c>
      <c r="T3612" s="16">
        <f t="shared" si="283"/>
        <v>42061.362187499995</v>
      </c>
      <c r="U3612" s="11">
        <f t="shared" si="284"/>
        <v>2015</v>
      </c>
    </row>
    <row r="3613" spans="1:21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8325</v>
      </c>
      <c r="S3613" s="16">
        <f t="shared" si="282"/>
        <v>42375.996886574074</v>
      </c>
      <c r="T3613" s="16">
        <f t="shared" si="283"/>
        <v>42435.996886574074</v>
      </c>
      <c r="U3613" s="11">
        <f t="shared" si="284"/>
        <v>2016</v>
      </c>
    </row>
    <row r="3614" spans="1:21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0" t="s">
        <v>8323</v>
      </c>
      <c r="R3614" t="s">
        <v>8326</v>
      </c>
      <c r="S3614" s="16">
        <f t="shared" si="282"/>
        <v>42358.573182870372</v>
      </c>
      <c r="T3614" s="16">
        <f t="shared" si="283"/>
        <v>42377.273611111115</v>
      </c>
      <c r="U3614" s="11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 s="11">
        <f t="shared" si="284"/>
        <v>2015</v>
      </c>
    </row>
    <row r="3616" spans="1:21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8311</v>
      </c>
      <c r="R3616" t="s">
        <v>8348</v>
      </c>
      <c r="S3616" s="16">
        <f t="shared" si="282"/>
        <v>42524.667662037042</v>
      </c>
      <c r="T3616" s="16">
        <f t="shared" si="283"/>
        <v>42549.667662037042</v>
      </c>
      <c r="U3616" s="11">
        <f t="shared" si="284"/>
        <v>2016</v>
      </c>
    </row>
    <row r="3617" spans="1:21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8323</v>
      </c>
      <c r="R3617" t="s">
        <v>8335</v>
      </c>
      <c r="S3617" s="16">
        <f t="shared" si="282"/>
        <v>42437.094490740739</v>
      </c>
      <c r="T3617" s="16">
        <f t="shared" si="283"/>
        <v>42495.708333333328</v>
      </c>
      <c r="U3617" s="11">
        <f t="shared" si="284"/>
        <v>2016</v>
      </c>
    </row>
    <row r="3618" spans="1:21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8319</v>
      </c>
      <c r="R3618" t="s">
        <v>8345</v>
      </c>
      <c r="S3618" s="16">
        <f t="shared" si="282"/>
        <v>42489.099687499998</v>
      </c>
      <c r="T3618" s="16">
        <f t="shared" si="283"/>
        <v>42549.099687499998</v>
      </c>
      <c r="U3618" s="11">
        <f t="shared" si="284"/>
        <v>2016</v>
      </c>
    </row>
    <row r="3619" spans="1:21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8321</v>
      </c>
      <c r="R3619" t="s">
        <v>8339</v>
      </c>
      <c r="S3619" s="16">
        <f t="shared" si="282"/>
        <v>42130.335358796292</v>
      </c>
      <c r="T3619" s="16">
        <f t="shared" si="283"/>
        <v>42145.335358796292</v>
      </c>
      <c r="U3619" s="11">
        <f t="shared" si="284"/>
        <v>2015</v>
      </c>
    </row>
    <row r="3620" spans="1:21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0" t="s">
        <v>8323</v>
      </c>
      <c r="R3620" t="s">
        <v>8326</v>
      </c>
      <c r="S3620" s="16">
        <f t="shared" si="282"/>
        <v>42391.772997685184</v>
      </c>
      <c r="T3620" s="16">
        <f t="shared" si="283"/>
        <v>42416.772997685184</v>
      </c>
      <c r="U3620" s="11">
        <f t="shared" si="284"/>
        <v>2016</v>
      </c>
    </row>
    <row r="3621" spans="1:21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8308</v>
      </c>
      <c r="R3621" t="s">
        <v>8342</v>
      </c>
      <c r="S3621" s="16">
        <f t="shared" si="282"/>
        <v>42076.092152777783</v>
      </c>
      <c r="T3621" s="16">
        <f t="shared" si="283"/>
        <v>42106.092152777783</v>
      </c>
      <c r="U3621" s="11">
        <f t="shared" si="284"/>
        <v>2015</v>
      </c>
    </row>
    <row r="3622" spans="1:21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8311</v>
      </c>
      <c r="R3622" t="s">
        <v>8348</v>
      </c>
      <c r="S3622" s="16">
        <f t="shared" si="282"/>
        <v>41931.959016203706</v>
      </c>
      <c r="T3622" s="16">
        <f t="shared" si="283"/>
        <v>41962.00068287037</v>
      </c>
      <c r="U3622" s="11">
        <f t="shared" si="284"/>
        <v>2014</v>
      </c>
    </row>
    <row r="3623" spans="1:21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8319</v>
      </c>
      <c r="R3623" t="s">
        <v>8345</v>
      </c>
      <c r="S3623" s="16">
        <f t="shared" si="282"/>
        <v>42041.218715277777</v>
      </c>
      <c r="T3623" s="16">
        <f t="shared" si="283"/>
        <v>42071.218715277777</v>
      </c>
      <c r="U3623" s="11">
        <f t="shared" si="284"/>
        <v>2015</v>
      </c>
    </row>
    <row r="3624" spans="1:21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8323</v>
      </c>
      <c r="R3624" t="s">
        <v>8324</v>
      </c>
      <c r="S3624" s="16">
        <f t="shared" si="282"/>
        <v>42658.690532407403</v>
      </c>
      <c r="T3624" s="16">
        <f t="shared" si="283"/>
        <v>42673.073611111111</v>
      </c>
      <c r="U3624" s="11">
        <f t="shared" si="284"/>
        <v>2016</v>
      </c>
    </row>
    <row r="3625" spans="1:21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8323</v>
      </c>
      <c r="R3625" t="s">
        <v>8326</v>
      </c>
      <c r="S3625" s="16">
        <f t="shared" si="282"/>
        <v>41828.922905092593</v>
      </c>
      <c r="T3625" s="16">
        <f t="shared" si="283"/>
        <v>41888.922905092593</v>
      </c>
      <c r="U3625" s="11">
        <f t="shared" si="284"/>
        <v>2014</v>
      </c>
    </row>
    <row r="3626" spans="1:21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8308</v>
      </c>
      <c r="R3626" t="s">
        <v>8342</v>
      </c>
      <c r="S3626" s="16">
        <f t="shared" si="282"/>
        <v>42377.70694444445</v>
      </c>
      <c r="T3626" s="16">
        <f t="shared" si="283"/>
        <v>42407.70694444445</v>
      </c>
      <c r="U3626" s="11">
        <f t="shared" si="284"/>
        <v>2016</v>
      </c>
    </row>
    <row r="3627" spans="1:21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0" t="s">
        <v>8323</v>
      </c>
      <c r="R3627" t="s">
        <v>8326</v>
      </c>
      <c r="S3627" s="16">
        <f t="shared" si="282"/>
        <v>42444.877743055549</v>
      </c>
      <c r="T3627" s="16">
        <f t="shared" si="283"/>
        <v>42504.877743055549</v>
      </c>
      <c r="U3627" s="11">
        <f t="shared" si="284"/>
        <v>2016</v>
      </c>
    </row>
    <row r="3628" spans="1:21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8324</v>
      </c>
      <c r="S3628" s="16">
        <f t="shared" si="282"/>
        <v>42567.531157407408</v>
      </c>
      <c r="T3628" s="16">
        <f t="shared" si="283"/>
        <v>42597.531157407408</v>
      </c>
      <c r="U3628" s="11">
        <f t="shared" si="284"/>
        <v>2016</v>
      </c>
    </row>
    <row r="3629" spans="1:21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8313</v>
      </c>
      <c r="R3629" t="s">
        <v>8353</v>
      </c>
      <c r="S3629" s="16">
        <f t="shared" si="282"/>
        <v>42023.143414351856</v>
      </c>
      <c r="T3629" s="16">
        <f t="shared" si="283"/>
        <v>42053.143414351856</v>
      </c>
      <c r="U3629" s="11">
        <f t="shared" si="284"/>
        <v>2015</v>
      </c>
    </row>
    <row r="3630" spans="1:21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8311</v>
      </c>
      <c r="R3630" t="s">
        <v>8356</v>
      </c>
      <c r="S3630" s="16">
        <f t="shared" si="282"/>
        <v>41745.826273148145</v>
      </c>
      <c r="T3630" s="16">
        <f t="shared" si="283"/>
        <v>41795.826273148145</v>
      </c>
      <c r="U3630" s="11">
        <f t="shared" si="284"/>
        <v>2014</v>
      </c>
    </row>
    <row r="3631" spans="1:21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8311</v>
      </c>
      <c r="R3631" t="s">
        <v>8352</v>
      </c>
      <c r="S3631" s="16">
        <f t="shared" si="282"/>
        <v>41729.702314814815</v>
      </c>
      <c r="T3631" s="16">
        <f t="shared" si="283"/>
        <v>41759.702314814815</v>
      </c>
      <c r="U3631" s="11">
        <f t="shared" si="284"/>
        <v>2014</v>
      </c>
    </row>
    <row r="3632" spans="1:21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8316</v>
      </c>
      <c r="R3632" t="s">
        <v>8334</v>
      </c>
      <c r="S3632" s="16">
        <f t="shared" si="282"/>
        <v>41647.632256944446</v>
      </c>
      <c r="T3632" s="16">
        <f t="shared" si="283"/>
        <v>41667.632256944446</v>
      </c>
      <c r="U3632" s="11">
        <f t="shared" si="284"/>
        <v>2014</v>
      </c>
    </row>
    <row r="3633" spans="1:21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8316</v>
      </c>
      <c r="R3633" t="s">
        <v>8334</v>
      </c>
      <c r="S3633" s="16">
        <f t="shared" si="282"/>
        <v>42066.733587962968</v>
      </c>
      <c r="T3633" s="16">
        <f t="shared" si="283"/>
        <v>42096.691921296297</v>
      </c>
      <c r="U3633" s="11">
        <f t="shared" si="284"/>
        <v>2015</v>
      </c>
    </row>
    <row r="3634" spans="1:21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8308</v>
      </c>
      <c r="R3634" t="s">
        <v>8342</v>
      </c>
      <c r="S3634" s="16">
        <f t="shared" si="282"/>
        <v>41908.650347222225</v>
      </c>
      <c r="T3634" s="16">
        <f t="shared" si="283"/>
        <v>41968.692013888889</v>
      </c>
      <c r="U3634" s="11">
        <f t="shared" si="284"/>
        <v>2014</v>
      </c>
    </row>
    <row r="3635" spans="1:21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8308</v>
      </c>
      <c r="R3635" t="s">
        <v>8342</v>
      </c>
      <c r="S3635" s="16">
        <f t="shared" si="282"/>
        <v>41865.583275462966</v>
      </c>
      <c r="T3635" s="16">
        <f t="shared" si="283"/>
        <v>41925.583275462966</v>
      </c>
      <c r="U3635" s="11">
        <f t="shared" si="284"/>
        <v>2014</v>
      </c>
    </row>
    <row r="3636" spans="1:21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8308</v>
      </c>
      <c r="R3636" t="s">
        <v>8342</v>
      </c>
      <c r="S3636" s="16">
        <f t="shared" si="282"/>
        <v>42433.737453703703</v>
      </c>
      <c r="T3636" s="16">
        <f t="shared" si="283"/>
        <v>42493.695787037039</v>
      </c>
      <c r="U3636" s="11">
        <f t="shared" si="284"/>
        <v>2016</v>
      </c>
    </row>
    <row r="3637" spans="1:21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0" t="s">
        <v>8323</v>
      </c>
      <c r="R3637" t="s">
        <v>8326</v>
      </c>
      <c r="S3637" s="16">
        <f t="shared" si="282"/>
        <v>42433.825717592597</v>
      </c>
      <c r="T3637" s="16">
        <f t="shared" si="283"/>
        <v>42493.784050925926</v>
      </c>
      <c r="U3637" s="11">
        <f t="shared" si="284"/>
        <v>2016</v>
      </c>
    </row>
    <row r="3638" spans="1:21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8308</v>
      </c>
      <c r="R3638" t="s">
        <v>8310</v>
      </c>
      <c r="S3638" s="16">
        <f t="shared" si="282"/>
        <v>41815.927106481482</v>
      </c>
      <c r="T3638" s="16">
        <f t="shared" si="283"/>
        <v>41845.927106481482</v>
      </c>
      <c r="U3638" s="11">
        <f t="shared" si="284"/>
        <v>2014</v>
      </c>
    </row>
    <row r="3639" spans="1:21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8311</v>
      </c>
      <c r="R3639" t="s">
        <v>8348</v>
      </c>
      <c r="S3639" s="16">
        <f t="shared" si="282"/>
        <v>42390.171261574069</v>
      </c>
      <c r="T3639" s="16">
        <f t="shared" si="283"/>
        <v>42420.171261574069</v>
      </c>
      <c r="U3639" s="11">
        <f t="shared" si="284"/>
        <v>2016</v>
      </c>
    </row>
    <row r="3640" spans="1:21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8319</v>
      </c>
      <c r="R3640" t="s">
        <v>8345</v>
      </c>
      <c r="S3640" s="16">
        <f t="shared" si="282"/>
        <v>42642.988819444443</v>
      </c>
      <c r="T3640" s="16">
        <f t="shared" si="283"/>
        <v>42672.988819444443</v>
      </c>
      <c r="U3640" s="11">
        <f t="shared" si="284"/>
        <v>2016</v>
      </c>
    </row>
    <row r="3641" spans="1:21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6">
        <f t="shared" si="282"/>
        <v>42031.471666666665</v>
      </c>
      <c r="T3641" s="16">
        <f t="shared" si="283"/>
        <v>42091.43</v>
      </c>
      <c r="U3641" s="11">
        <f t="shared" si="284"/>
        <v>2015</v>
      </c>
    </row>
    <row r="3642" spans="1:21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8319</v>
      </c>
      <c r="R3642" t="s">
        <v>8345</v>
      </c>
      <c r="S3642" s="16">
        <f t="shared" si="282"/>
        <v>41828.967916666668</v>
      </c>
      <c r="T3642" s="16">
        <f t="shared" si="283"/>
        <v>41858.967916666668</v>
      </c>
      <c r="U3642" s="11">
        <f t="shared" si="284"/>
        <v>2014</v>
      </c>
    </row>
    <row r="3643" spans="1:21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8310</v>
      </c>
      <c r="S3643" s="16">
        <f t="shared" si="282"/>
        <v>42393.961909722217</v>
      </c>
      <c r="T3643" s="16">
        <f t="shared" si="283"/>
        <v>42428.961909722217</v>
      </c>
      <c r="U3643" s="11">
        <f t="shared" si="284"/>
        <v>2016</v>
      </c>
    </row>
    <row r="3644" spans="1:21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8321</v>
      </c>
      <c r="R3644" t="s">
        <v>8339</v>
      </c>
      <c r="S3644" s="16">
        <f t="shared" si="282"/>
        <v>41620.93141203704</v>
      </c>
      <c r="T3644" s="16">
        <f t="shared" si="283"/>
        <v>41680.93141203704</v>
      </c>
      <c r="U3644" s="11">
        <f t="shared" si="284"/>
        <v>2013</v>
      </c>
    </row>
    <row r="3645" spans="1:21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8321</v>
      </c>
      <c r="R3645" t="s">
        <v>8325</v>
      </c>
      <c r="S3645" s="16">
        <f t="shared" si="282"/>
        <v>42534.180717592593</v>
      </c>
      <c r="T3645" s="16">
        <f t="shared" si="283"/>
        <v>42594.180717592593</v>
      </c>
      <c r="U3645" s="11">
        <f t="shared" si="284"/>
        <v>2016</v>
      </c>
    </row>
    <row r="3646" spans="1:21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8319</v>
      </c>
      <c r="R3646" t="s">
        <v>8345</v>
      </c>
      <c r="S3646" s="16">
        <f t="shared" si="282"/>
        <v>42412.318668981476</v>
      </c>
      <c r="T3646" s="16">
        <f t="shared" si="283"/>
        <v>42452.277002314819</v>
      </c>
      <c r="U3646" s="11">
        <f t="shared" si="284"/>
        <v>2016</v>
      </c>
    </row>
    <row r="3647" spans="1:21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8323</v>
      </c>
      <c r="R3647" t="s">
        <v>8335</v>
      </c>
      <c r="S3647" s="16">
        <f t="shared" si="282"/>
        <v>42460.320613425924</v>
      </c>
      <c r="T3647" s="16">
        <f t="shared" si="283"/>
        <v>42490.231944444444</v>
      </c>
      <c r="U3647" s="11">
        <f t="shared" si="284"/>
        <v>2016</v>
      </c>
    </row>
    <row r="3648" spans="1:21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8319</v>
      </c>
      <c r="R3648" t="s">
        <v>8345</v>
      </c>
      <c r="S3648" s="16">
        <f t="shared" si="282"/>
        <v>42045.784155092595</v>
      </c>
      <c r="T3648" s="16">
        <f t="shared" si="283"/>
        <v>42075.742488425924</v>
      </c>
      <c r="U3648" s="11">
        <f t="shared" si="284"/>
        <v>2015</v>
      </c>
    </row>
    <row r="3649" spans="1:21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8319</v>
      </c>
      <c r="R3649" t="s">
        <v>8345</v>
      </c>
      <c r="S3649" s="16">
        <f t="shared" si="282"/>
        <v>42551.961689814809</v>
      </c>
      <c r="T3649" s="16">
        <f t="shared" si="283"/>
        <v>42581.961689814809</v>
      </c>
      <c r="U3649" s="11">
        <f t="shared" si="284"/>
        <v>2016</v>
      </c>
    </row>
    <row r="3650" spans="1:21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0" t="s">
        <v>8319</v>
      </c>
      <c r="R3650" t="s">
        <v>8345</v>
      </c>
      <c r="S3650" s="16">
        <f t="shared" si="282"/>
        <v>41878.140497685185</v>
      </c>
      <c r="T3650" s="16">
        <f t="shared" si="283"/>
        <v>41908.140497685185</v>
      </c>
      <c r="U3650" s="11">
        <f t="shared" si="284"/>
        <v>2014</v>
      </c>
    </row>
    <row r="3651" spans="1:21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8323</v>
      </c>
      <c r="R3651" t="s">
        <v>8326</v>
      </c>
      <c r="S3651" s="16">
        <f t="shared" ref="S3651:S3714" si="287">(((J3651/60)/60)/24)+DATE(1970,1,1)</f>
        <v>42107.841284722221</v>
      </c>
      <c r="T3651" s="16">
        <f t="shared" ref="T3651:T3714" si="288">(((I3651/60)/60)/24)+DATE(1970,1,1)</f>
        <v>42167.841284722221</v>
      </c>
      <c r="U3651" s="11">
        <f t="shared" ref="U3651:U3714" si="289">YEAR(S3651)</f>
        <v>2015</v>
      </c>
    </row>
    <row r="3652" spans="1:21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8316</v>
      </c>
      <c r="R3652" t="s">
        <v>8344</v>
      </c>
      <c r="S3652" s="16">
        <f t="shared" si="287"/>
        <v>41958.285046296296</v>
      </c>
      <c r="T3652" s="16">
        <f t="shared" si="288"/>
        <v>41972.189583333333</v>
      </c>
      <c r="U3652" s="11">
        <f t="shared" si="289"/>
        <v>2014</v>
      </c>
    </row>
    <row r="3653" spans="1:21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8323</v>
      </c>
      <c r="R3653" t="s">
        <v>8326</v>
      </c>
      <c r="S3653" s="16">
        <f t="shared" si="287"/>
        <v>42017.907337962963</v>
      </c>
      <c r="T3653" s="16">
        <f t="shared" si="288"/>
        <v>42077.865671296298</v>
      </c>
      <c r="U3653" s="11">
        <f t="shared" si="289"/>
        <v>2015</v>
      </c>
    </row>
    <row r="3654" spans="1:21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8323</v>
      </c>
      <c r="R3654" t="s">
        <v>8324</v>
      </c>
      <c r="S3654" s="16">
        <f t="shared" si="287"/>
        <v>42034.960127314815</v>
      </c>
      <c r="T3654" s="16">
        <f t="shared" si="288"/>
        <v>42064.960127314815</v>
      </c>
      <c r="U3654" s="11">
        <f t="shared" si="289"/>
        <v>2015</v>
      </c>
    </row>
    <row r="3655" spans="1:21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8323</v>
      </c>
      <c r="R3655" t="s">
        <v>8335</v>
      </c>
      <c r="S3655" s="16">
        <f t="shared" si="287"/>
        <v>42590.677152777775</v>
      </c>
      <c r="T3655" s="16">
        <f t="shared" si="288"/>
        <v>42650.632638888885</v>
      </c>
      <c r="U3655" s="11">
        <f t="shared" si="289"/>
        <v>2016</v>
      </c>
    </row>
    <row r="3656" spans="1:21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8323</v>
      </c>
      <c r="R3656" t="s">
        <v>8335</v>
      </c>
      <c r="S3656" s="16">
        <f t="shared" si="287"/>
        <v>42689.029583333337</v>
      </c>
      <c r="T3656" s="16">
        <f t="shared" si="288"/>
        <v>42749.029583333337</v>
      </c>
      <c r="U3656" s="11">
        <f t="shared" si="289"/>
        <v>2016</v>
      </c>
    </row>
    <row r="3657" spans="1:21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8323</v>
      </c>
      <c r="R3657" t="s">
        <v>8324</v>
      </c>
      <c r="S3657" s="16">
        <f t="shared" si="287"/>
        <v>41953.95821759259</v>
      </c>
      <c r="T3657" s="16">
        <f t="shared" si="288"/>
        <v>42013.95821759259</v>
      </c>
      <c r="U3657" s="11">
        <f t="shared" si="289"/>
        <v>2014</v>
      </c>
    </row>
    <row r="3658" spans="1:21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8342</v>
      </c>
      <c r="S3658" s="16">
        <f t="shared" si="287"/>
        <v>42411.942997685182</v>
      </c>
      <c r="T3658" s="16">
        <f t="shared" si="288"/>
        <v>42441.942997685182</v>
      </c>
      <c r="U3658" s="11">
        <f t="shared" si="289"/>
        <v>2016</v>
      </c>
    </row>
    <row r="3659" spans="1:21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8327</v>
      </c>
      <c r="R3659" t="s">
        <v>8330</v>
      </c>
      <c r="S3659" s="16">
        <f t="shared" si="287"/>
        <v>42063.869791666672</v>
      </c>
      <c r="T3659" s="16">
        <f t="shared" si="288"/>
        <v>42093.828125</v>
      </c>
      <c r="U3659" s="11">
        <f t="shared" si="289"/>
        <v>2015</v>
      </c>
    </row>
    <row r="3660" spans="1:21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8308</v>
      </c>
      <c r="R3660" t="s">
        <v>8342</v>
      </c>
      <c r="S3660" s="16">
        <f t="shared" si="287"/>
        <v>42009.817199074074</v>
      </c>
      <c r="T3660" s="16">
        <f t="shared" si="288"/>
        <v>42039.817199074074</v>
      </c>
      <c r="U3660" s="11">
        <f t="shared" si="289"/>
        <v>2015</v>
      </c>
    </row>
    <row r="3661" spans="1:21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8352</v>
      </c>
      <c r="S3661" s="16">
        <f t="shared" si="287"/>
        <v>41444.64261574074</v>
      </c>
      <c r="T3661" s="16">
        <f t="shared" si="288"/>
        <v>41486.821527777778</v>
      </c>
      <c r="U3661" s="11">
        <f t="shared" si="289"/>
        <v>2013</v>
      </c>
    </row>
    <row r="3662" spans="1:21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0" t="s">
        <v>8323</v>
      </c>
      <c r="R3662" t="s">
        <v>8326</v>
      </c>
      <c r="S3662" s="16">
        <f t="shared" si="287"/>
        <v>42059.270023148143</v>
      </c>
      <c r="T3662" s="16">
        <f t="shared" si="288"/>
        <v>42119.190972222219</v>
      </c>
      <c r="U3662" s="11">
        <f t="shared" si="289"/>
        <v>2015</v>
      </c>
    </row>
    <row r="3663" spans="1:21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8348</v>
      </c>
      <c r="S3663" s="16">
        <f t="shared" si="287"/>
        <v>42486.748414351852</v>
      </c>
      <c r="T3663" s="16">
        <f t="shared" si="288"/>
        <v>42516.748414351852</v>
      </c>
      <c r="U3663" s="11">
        <f t="shared" si="289"/>
        <v>2016</v>
      </c>
    </row>
    <row r="3664" spans="1:21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8321</v>
      </c>
      <c r="R3664" t="s">
        <v>8325</v>
      </c>
      <c r="S3664" s="16">
        <f t="shared" si="287"/>
        <v>42009.64061342593</v>
      </c>
      <c r="T3664" s="16">
        <f t="shared" si="288"/>
        <v>42069.64061342593</v>
      </c>
      <c r="U3664" s="11">
        <f t="shared" si="289"/>
        <v>2015</v>
      </c>
    </row>
    <row r="3665" spans="1:21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0" t="s">
        <v>8323</v>
      </c>
      <c r="R3665" t="s">
        <v>8326</v>
      </c>
      <c r="S3665" s="16">
        <f t="shared" si="287"/>
        <v>42415.168564814812</v>
      </c>
      <c r="T3665" s="16">
        <f t="shared" si="288"/>
        <v>42445.126898148148</v>
      </c>
      <c r="U3665" s="11">
        <f t="shared" si="289"/>
        <v>2016</v>
      </c>
    </row>
    <row r="3666" spans="1:21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8308</v>
      </c>
      <c r="R3666" t="s">
        <v>8342</v>
      </c>
      <c r="S3666" s="16">
        <f t="shared" si="287"/>
        <v>42052.93850694444</v>
      </c>
      <c r="T3666" s="16">
        <f t="shared" si="288"/>
        <v>42082.896840277783</v>
      </c>
      <c r="U3666" s="11">
        <f t="shared" si="289"/>
        <v>2015</v>
      </c>
    </row>
    <row r="3667" spans="1:21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8308</v>
      </c>
      <c r="R3667" t="s">
        <v>8342</v>
      </c>
      <c r="S3667" s="16">
        <f t="shared" si="287"/>
        <v>42178.614571759259</v>
      </c>
      <c r="T3667" s="16">
        <f t="shared" si="288"/>
        <v>42193.614571759259</v>
      </c>
      <c r="U3667" s="11">
        <f t="shared" si="289"/>
        <v>2015</v>
      </c>
    </row>
    <row r="3668" spans="1:21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8313</v>
      </c>
      <c r="R3668" t="s">
        <v>8351</v>
      </c>
      <c r="S3668" s="16">
        <f t="shared" si="287"/>
        <v>41956.950983796298</v>
      </c>
      <c r="T3668" s="16">
        <f t="shared" si="288"/>
        <v>41986.950983796298</v>
      </c>
      <c r="U3668" s="11">
        <f t="shared" si="289"/>
        <v>2014</v>
      </c>
    </row>
    <row r="3669" spans="1:21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0" t="s">
        <v>8323</v>
      </c>
      <c r="R3669" t="s">
        <v>8326</v>
      </c>
      <c r="S3669" s="16">
        <f t="shared" si="287"/>
        <v>42611.261064814811</v>
      </c>
      <c r="T3669" s="16">
        <f t="shared" si="288"/>
        <v>42625.707638888889</v>
      </c>
      <c r="U3669" s="11">
        <f t="shared" si="289"/>
        <v>2016</v>
      </c>
    </row>
    <row r="3670" spans="1:21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0" t="s">
        <v>8323</v>
      </c>
      <c r="R3670" t="s">
        <v>8326</v>
      </c>
      <c r="S3670" s="16">
        <f t="shared" si="287"/>
        <v>42174.780821759254</v>
      </c>
      <c r="T3670" s="16">
        <f t="shared" si="288"/>
        <v>42204.780821759254</v>
      </c>
      <c r="U3670" s="11">
        <f t="shared" si="289"/>
        <v>2015</v>
      </c>
    </row>
    <row r="3671" spans="1:21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8321</v>
      </c>
      <c r="R3671" t="s">
        <v>8325</v>
      </c>
      <c r="S3671" s="16">
        <f t="shared" si="287"/>
        <v>42416.881018518514</v>
      </c>
      <c r="T3671" s="16">
        <f t="shared" si="288"/>
        <v>42476.839351851857</v>
      </c>
      <c r="U3671" s="11">
        <f t="shared" si="289"/>
        <v>2016</v>
      </c>
    </row>
    <row r="3672" spans="1:21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8311</v>
      </c>
      <c r="R3672" t="s">
        <v>8348</v>
      </c>
      <c r="S3672" s="16">
        <f t="shared" si="287"/>
        <v>42479.318518518514</v>
      </c>
      <c r="T3672" s="16">
        <f t="shared" si="288"/>
        <v>42524.318518518514</v>
      </c>
      <c r="U3672" s="11">
        <f t="shared" si="289"/>
        <v>2016</v>
      </c>
    </row>
    <row r="3673" spans="1:21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8319</v>
      </c>
      <c r="R3673" t="s">
        <v>8345</v>
      </c>
      <c r="S3673" s="16">
        <f t="shared" si="287"/>
        <v>42026.687453703707</v>
      </c>
      <c r="T3673" s="16">
        <f t="shared" si="288"/>
        <v>42056.687453703707</v>
      </c>
      <c r="U3673" s="11">
        <f t="shared" si="289"/>
        <v>2015</v>
      </c>
    </row>
    <row r="3674" spans="1:21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6">
        <f t="shared" si="287"/>
        <v>42535.68440972222</v>
      </c>
      <c r="T3674" s="16">
        <f t="shared" si="288"/>
        <v>42565.68440972222</v>
      </c>
      <c r="U3674" s="11">
        <f t="shared" si="289"/>
        <v>2016</v>
      </c>
    </row>
    <row r="3675" spans="1:21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8308</v>
      </c>
      <c r="R3675" t="s">
        <v>8342</v>
      </c>
      <c r="S3675" s="16">
        <f t="shared" si="287"/>
        <v>42031.928576388891</v>
      </c>
      <c r="T3675" s="16">
        <f t="shared" si="288"/>
        <v>42061.928576388891</v>
      </c>
      <c r="U3675" s="11">
        <f t="shared" si="289"/>
        <v>2015</v>
      </c>
    </row>
    <row r="3676" spans="1:21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8316</v>
      </c>
      <c r="R3676" t="s">
        <v>8334</v>
      </c>
      <c r="S3676" s="16">
        <f t="shared" si="287"/>
        <v>42397.679513888885</v>
      </c>
      <c r="T3676" s="16">
        <f t="shared" si="288"/>
        <v>42411.679513888885</v>
      </c>
      <c r="U3676" s="11">
        <f t="shared" si="289"/>
        <v>2016</v>
      </c>
    </row>
    <row r="3677" spans="1:21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0" t="s">
        <v>8323</v>
      </c>
      <c r="R3677" t="s">
        <v>8326</v>
      </c>
      <c r="S3677" s="16">
        <f t="shared" si="287"/>
        <v>42041.743090277778</v>
      </c>
      <c r="T3677" s="16">
        <f t="shared" si="288"/>
        <v>42071.701423611114</v>
      </c>
      <c r="U3677" s="11">
        <f t="shared" si="289"/>
        <v>2015</v>
      </c>
    </row>
    <row r="3678" spans="1:21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0" t="s">
        <v>8323</v>
      </c>
      <c r="R3678" t="s">
        <v>8326</v>
      </c>
      <c r="S3678" s="16">
        <f t="shared" si="287"/>
        <v>41842.201261574075</v>
      </c>
      <c r="T3678" s="16">
        <f t="shared" si="288"/>
        <v>41872.201261574075</v>
      </c>
      <c r="U3678" s="11">
        <f t="shared" si="289"/>
        <v>2014</v>
      </c>
    </row>
    <row r="3679" spans="1:21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8327</v>
      </c>
      <c r="R3679" t="s">
        <v>8330</v>
      </c>
      <c r="S3679" s="16">
        <f t="shared" si="287"/>
        <v>42102.036527777775</v>
      </c>
      <c r="T3679" s="16">
        <f t="shared" si="288"/>
        <v>42132.036527777775</v>
      </c>
      <c r="U3679" s="11">
        <f t="shared" si="289"/>
        <v>2015</v>
      </c>
    </row>
    <row r="3680" spans="1:21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6">
        <f t="shared" si="287"/>
        <v>42502.913761574076</v>
      </c>
      <c r="T3680" s="16">
        <f t="shared" si="288"/>
        <v>42517.919444444444</v>
      </c>
      <c r="U3680" s="11">
        <f t="shared" si="289"/>
        <v>2016</v>
      </c>
    </row>
    <row r="3681" spans="1:21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8321</v>
      </c>
      <c r="R3681" t="s">
        <v>8339</v>
      </c>
      <c r="S3681" s="16">
        <f t="shared" si="287"/>
        <v>42753.329039351855</v>
      </c>
      <c r="T3681" s="16">
        <f t="shared" si="288"/>
        <v>42783.329039351855</v>
      </c>
      <c r="U3681" s="11">
        <f t="shared" si="289"/>
        <v>2017</v>
      </c>
    </row>
    <row r="3682" spans="1:21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8321</v>
      </c>
      <c r="R3682" t="s">
        <v>8337</v>
      </c>
      <c r="S3682" s="16">
        <f t="shared" si="287"/>
        <v>42096.704976851848</v>
      </c>
      <c r="T3682" s="16">
        <f t="shared" si="288"/>
        <v>42112.427777777775</v>
      </c>
      <c r="U3682" s="11">
        <f t="shared" si="289"/>
        <v>2015</v>
      </c>
    </row>
    <row r="3683" spans="1:21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8308</v>
      </c>
      <c r="R3683" t="s">
        <v>8342</v>
      </c>
      <c r="S3683" s="16">
        <f t="shared" si="287"/>
        <v>42605.908182870371</v>
      </c>
      <c r="T3683" s="16">
        <f t="shared" si="288"/>
        <v>42635.908182870371</v>
      </c>
      <c r="U3683" s="11">
        <f t="shared" si="289"/>
        <v>2016</v>
      </c>
    </row>
    <row r="3684" spans="1:21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8313</v>
      </c>
      <c r="R3684" t="s">
        <v>8355</v>
      </c>
      <c r="S3684" s="16">
        <f t="shared" si="287"/>
        <v>42031.884652777779</v>
      </c>
      <c r="T3684" s="16">
        <f t="shared" si="288"/>
        <v>42065.886111111111</v>
      </c>
      <c r="U3684" s="11">
        <f t="shared" si="289"/>
        <v>2015</v>
      </c>
    </row>
    <row r="3685" spans="1:21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8327</v>
      </c>
      <c r="R3685" t="s">
        <v>8330</v>
      </c>
      <c r="S3685" s="16">
        <f t="shared" si="287"/>
        <v>42044.927974537044</v>
      </c>
      <c r="T3685" s="16">
        <f t="shared" si="288"/>
        <v>42099.458333333328</v>
      </c>
      <c r="U3685" s="11">
        <f t="shared" si="289"/>
        <v>2015</v>
      </c>
    </row>
    <row r="3686" spans="1:21" ht="48" hidden="1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8335</v>
      </c>
      <c r="S3686" s="16">
        <f t="shared" si="287"/>
        <v>41942.84710648148</v>
      </c>
      <c r="T3686" s="16">
        <f t="shared" si="288"/>
        <v>41972.888773148152</v>
      </c>
      <c r="U3686" s="11">
        <f t="shared" si="289"/>
        <v>2014</v>
      </c>
    </row>
    <row r="3687" spans="1:21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8327</v>
      </c>
      <c r="R3687" t="s">
        <v>8330</v>
      </c>
      <c r="S3687" s="16">
        <f t="shared" si="287"/>
        <v>42425.960983796293</v>
      </c>
      <c r="T3687" s="16">
        <f t="shared" si="288"/>
        <v>42463.006944444445</v>
      </c>
      <c r="U3687" s="11">
        <f t="shared" si="289"/>
        <v>2016</v>
      </c>
    </row>
    <row r="3688" spans="1:21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8308</v>
      </c>
      <c r="R3688" t="s">
        <v>8310</v>
      </c>
      <c r="S3688" s="16">
        <f t="shared" si="287"/>
        <v>42639.805601851855</v>
      </c>
      <c r="T3688" s="16">
        <f t="shared" si="288"/>
        <v>42669.805601851855</v>
      </c>
      <c r="U3688" s="11">
        <f t="shared" si="289"/>
        <v>2016</v>
      </c>
    </row>
    <row r="3689" spans="1:21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8316</v>
      </c>
      <c r="R3689" t="s">
        <v>8334</v>
      </c>
      <c r="S3689" s="16">
        <f t="shared" si="287"/>
        <v>42347.203587962969</v>
      </c>
      <c r="T3689" s="16">
        <f t="shared" si="288"/>
        <v>42377.203587962969</v>
      </c>
      <c r="U3689" s="11">
        <f t="shared" si="289"/>
        <v>2015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8326</v>
      </c>
      <c r="S3690" s="16">
        <f t="shared" si="287"/>
        <v>41789.893599537041</v>
      </c>
      <c r="T3690" s="16">
        <f t="shared" si="288"/>
        <v>41815.875</v>
      </c>
      <c r="U3690" s="11">
        <f t="shared" si="289"/>
        <v>2014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8326</v>
      </c>
      <c r="S3691" s="16">
        <f t="shared" si="287"/>
        <v>42400.946597222224</v>
      </c>
      <c r="T3691" s="16">
        <f t="shared" si="288"/>
        <v>42428</v>
      </c>
      <c r="U3691" s="11">
        <f t="shared" si="289"/>
        <v>2016</v>
      </c>
    </row>
    <row r="3692" spans="1:21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8346</v>
      </c>
      <c r="R3692" t="s">
        <v>8347</v>
      </c>
      <c r="S3692" s="16">
        <f t="shared" si="287"/>
        <v>41918.818460648145</v>
      </c>
      <c r="T3692" s="16">
        <f t="shared" si="288"/>
        <v>41948.860127314816</v>
      </c>
      <c r="U3692" s="11">
        <f t="shared" si="289"/>
        <v>2014</v>
      </c>
    </row>
    <row r="3693" spans="1:21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8313</v>
      </c>
      <c r="R3693" t="s">
        <v>8353</v>
      </c>
      <c r="S3693" s="16">
        <f t="shared" si="287"/>
        <v>42413.433831018512</v>
      </c>
      <c r="T3693" s="16">
        <f t="shared" si="288"/>
        <v>42443.392164351855</v>
      </c>
      <c r="U3693" s="11">
        <f t="shared" si="289"/>
        <v>2016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8326</v>
      </c>
      <c r="S3694" s="16">
        <f t="shared" si="287"/>
        <v>41905.636469907404</v>
      </c>
      <c r="T3694" s="16">
        <f t="shared" si="288"/>
        <v>41935.636469907404</v>
      </c>
      <c r="U3694" s="11">
        <f t="shared" si="289"/>
        <v>2014</v>
      </c>
    </row>
    <row r="3695" spans="1:21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8321</v>
      </c>
      <c r="R3695" t="s">
        <v>8339</v>
      </c>
      <c r="S3695" s="16">
        <f t="shared" si="287"/>
        <v>42488.848784722228</v>
      </c>
      <c r="T3695" s="16">
        <f t="shared" si="288"/>
        <v>42508.848784722228</v>
      </c>
      <c r="U3695" s="11">
        <f t="shared" si="289"/>
        <v>2016</v>
      </c>
    </row>
    <row r="3696" spans="1:21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8316</v>
      </c>
      <c r="R3696" t="s">
        <v>8344</v>
      </c>
      <c r="S3696" s="16">
        <f t="shared" si="287"/>
        <v>41828.649502314816</v>
      </c>
      <c r="T3696" s="16">
        <f t="shared" si="288"/>
        <v>41858.649502314816</v>
      </c>
      <c r="U3696" s="11">
        <f t="shared" si="289"/>
        <v>2014</v>
      </c>
    </row>
    <row r="3697" spans="1:21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8327</v>
      </c>
      <c r="R3697" t="s">
        <v>8330</v>
      </c>
      <c r="S3697" s="16">
        <f t="shared" si="287"/>
        <v>42435.874212962968</v>
      </c>
      <c r="T3697" s="16">
        <f t="shared" si="288"/>
        <v>42494.832546296297</v>
      </c>
      <c r="U3697" s="11">
        <f t="shared" si="289"/>
        <v>2016</v>
      </c>
    </row>
    <row r="3698" spans="1:21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8308</v>
      </c>
      <c r="R3698" t="s">
        <v>8342</v>
      </c>
      <c r="S3698" s="16">
        <f t="shared" si="287"/>
        <v>42515.727650462963</v>
      </c>
      <c r="T3698" s="16">
        <f t="shared" si="288"/>
        <v>42545.727650462963</v>
      </c>
      <c r="U3698" s="11">
        <f t="shared" si="289"/>
        <v>2016</v>
      </c>
    </row>
    <row r="3699" spans="1:21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8324</v>
      </c>
      <c r="S3699" s="16">
        <f t="shared" si="287"/>
        <v>42509.374537037031</v>
      </c>
      <c r="T3699" s="16">
        <f t="shared" si="288"/>
        <v>42517.55</v>
      </c>
      <c r="U3699" s="11">
        <f t="shared" si="289"/>
        <v>2016</v>
      </c>
    </row>
    <row r="3700" spans="1:21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8335</v>
      </c>
      <c r="S3700" s="16">
        <f t="shared" si="287"/>
        <v>42665.970347222217</v>
      </c>
      <c r="T3700" s="16">
        <f t="shared" si="288"/>
        <v>42696.012013888889</v>
      </c>
      <c r="U3700" s="11">
        <f t="shared" si="289"/>
        <v>2016</v>
      </c>
    </row>
    <row r="3701" spans="1:21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8313</v>
      </c>
      <c r="R3701" t="s">
        <v>8351</v>
      </c>
      <c r="S3701" s="16">
        <f t="shared" si="287"/>
        <v>42151.667337962965</v>
      </c>
      <c r="T3701" s="16">
        <f t="shared" si="288"/>
        <v>42211.667337962965</v>
      </c>
      <c r="U3701" s="11">
        <f t="shared" si="289"/>
        <v>2015</v>
      </c>
    </row>
    <row r="3702" spans="1:21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8311</v>
      </c>
      <c r="R3702" t="s">
        <v>8356</v>
      </c>
      <c r="S3702" s="16">
        <f t="shared" si="287"/>
        <v>42474.86482638889</v>
      </c>
      <c r="T3702" s="16">
        <f t="shared" si="288"/>
        <v>42484.86482638889</v>
      </c>
      <c r="U3702" s="11">
        <f t="shared" si="289"/>
        <v>2016</v>
      </c>
    </row>
    <row r="3703" spans="1:21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8311</v>
      </c>
      <c r="R3703" t="s">
        <v>8348</v>
      </c>
      <c r="S3703" s="16">
        <f t="shared" si="287"/>
        <v>42708.25309027778</v>
      </c>
      <c r="T3703" s="16">
        <f t="shared" si="288"/>
        <v>42738.25309027778</v>
      </c>
      <c r="U3703" s="11">
        <f t="shared" si="289"/>
        <v>2016</v>
      </c>
    </row>
    <row r="3704" spans="1:21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8319</v>
      </c>
      <c r="R3704" t="s">
        <v>8345</v>
      </c>
      <c r="S3704" s="16">
        <f t="shared" si="287"/>
        <v>42044.724953703699</v>
      </c>
      <c r="T3704" s="16">
        <f t="shared" si="288"/>
        <v>42074.683287037042</v>
      </c>
      <c r="U3704" s="11">
        <f t="shared" si="289"/>
        <v>2015</v>
      </c>
    </row>
    <row r="3705" spans="1:21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6">
        <f t="shared" si="287"/>
        <v>41890.16269675926</v>
      </c>
      <c r="T3705" s="16">
        <f t="shared" si="288"/>
        <v>41920.16269675926</v>
      </c>
      <c r="U3705" s="11">
        <f t="shared" si="289"/>
        <v>2014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 s="11">
        <f t="shared" si="289"/>
        <v>2016</v>
      </c>
    </row>
    <row r="3707" spans="1:21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8324</v>
      </c>
      <c r="S3707" s="16">
        <f t="shared" si="287"/>
        <v>41863.757210648146</v>
      </c>
      <c r="T3707" s="16">
        <f t="shared" si="288"/>
        <v>41893.757210648146</v>
      </c>
      <c r="U3707" s="11">
        <f t="shared" si="289"/>
        <v>2014</v>
      </c>
    </row>
    <row r="3708" spans="1:21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0" t="s">
        <v>8311</v>
      </c>
      <c r="R3708" t="s">
        <v>8348</v>
      </c>
      <c r="S3708" s="16">
        <f t="shared" si="287"/>
        <v>41915.896967592591</v>
      </c>
      <c r="T3708" s="16">
        <f t="shared" si="288"/>
        <v>41973.989583333328</v>
      </c>
      <c r="U3708" s="11">
        <f t="shared" si="289"/>
        <v>2014</v>
      </c>
    </row>
    <row r="3709" spans="1:21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8339</v>
      </c>
      <c r="S3709" s="16">
        <f t="shared" si="287"/>
        <v>42596.03506944445</v>
      </c>
      <c r="T3709" s="16">
        <f t="shared" si="288"/>
        <v>42656.03506944445</v>
      </c>
      <c r="U3709" s="11">
        <f t="shared" si="289"/>
        <v>2016</v>
      </c>
    </row>
    <row r="3710" spans="1:21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8325</v>
      </c>
      <c r="S3710" s="16">
        <f t="shared" si="287"/>
        <v>42135.235254629632</v>
      </c>
      <c r="T3710" s="16">
        <f t="shared" si="288"/>
        <v>42195.235254629632</v>
      </c>
      <c r="U3710" s="11">
        <f t="shared" si="289"/>
        <v>2015</v>
      </c>
    </row>
    <row r="3711" spans="1:21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8324</v>
      </c>
      <c r="S3711" s="16">
        <f t="shared" si="287"/>
        <v>42362.36518518519</v>
      </c>
      <c r="T3711" s="16">
        <f t="shared" si="288"/>
        <v>42392.36518518519</v>
      </c>
      <c r="U3711" s="11">
        <f t="shared" si="289"/>
        <v>2015</v>
      </c>
    </row>
    <row r="3712" spans="1:21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8325</v>
      </c>
      <c r="S3712" s="16">
        <f t="shared" si="287"/>
        <v>42243.961273148147</v>
      </c>
      <c r="T3712" s="16">
        <f t="shared" si="288"/>
        <v>42278</v>
      </c>
      <c r="U3712" s="11">
        <f t="shared" si="289"/>
        <v>2015</v>
      </c>
    </row>
    <row r="3713" spans="1:21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8325</v>
      </c>
      <c r="S3713" s="16">
        <f t="shared" si="287"/>
        <v>42135.67050925926</v>
      </c>
      <c r="T3713" s="16">
        <f t="shared" si="288"/>
        <v>42195.67050925926</v>
      </c>
      <c r="U3713" s="11">
        <f t="shared" si="289"/>
        <v>2015</v>
      </c>
    </row>
    <row r="3714" spans="1:21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8325</v>
      </c>
      <c r="S3714" s="16">
        <f t="shared" si="287"/>
        <v>42482.048032407409</v>
      </c>
      <c r="T3714" s="16">
        <f t="shared" si="288"/>
        <v>42512.045138888891</v>
      </c>
      <c r="U3714" s="11">
        <f t="shared" si="289"/>
        <v>2016</v>
      </c>
    </row>
    <row r="3715" spans="1:21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8325</v>
      </c>
      <c r="S3715" s="16">
        <f t="shared" ref="S3715:S3778" si="292">(((J3715/60)/60)/24)+DATE(1970,1,1)</f>
        <v>42341.958923611113</v>
      </c>
      <c r="T3715" s="16">
        <f t="shared" ref="T3715:T3778" si="293">(((I3715/60)/60)/24)+DATE(1970,1,1)</f>
        <v>42371.958923611113</v>
      </c>
      <c r="U3715" s="11">
        <f t="shared" ref="U3715:U3778" si="294">YEAR(S3715)</f>
        <v>2015</v>
      </c>
    </row>
    <row r="3716" spans="1:21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0" t="s">
        <v>8323</v>
      </c>
      <c r="R3716" t="s">
        <v>8324</v>
      </c>
      <c r="S3716" s="16">
        <f t="shared" si="292"/>
        <v>42346.20685185185</v>
      </c>
      <c r="T3716" s="16">
        <f t="shared" si="293"/>
        <v>42376.20685185185</v>
      </c>
      <c r="U3716" s="11">
        <f t="shared" si="294"/>
        <v>2015</v>
      </c>
    </row>
    <row r="3717" spans="1:21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8324</v>
      </c>
      <c r="S3717" s="16">
        <f t="shared" si="292"/>
        <v>41834.784120370372</v>
      </c>
      <c r="T3717" s="16">
        <f t="shared" si="293"/>
        <v>41864.784120370372</v>
      </c>
      <c r="U3717" s="11">
        <f t="shared" si="294"/>
        <v>2014</v>
      </c>
    </row>
    <row r="3718" spans="1:21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8342</v>
      </c>
      <c r="S3718" s="16">
        <f t="shared" si="292"/>
        <v>41968.262314814812</v>
      </c>
      <c r="T3718" s="16">
        <f t="shared" si="293"/>
        <v>42008.262314814812</v>
      </c>
      <c r="U3718" s="11">
        <f t="shared" si="294"/>
        <v>2014</v>
      </c>
    </row>
    <row r="3719" spans="1:21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6">
        <f t="shared" si="292"/>
        <v>42304.955381944441</v>
      </c>
      <c r="T3719" s="16">
        <f t="shared" si="293"/>
        <v>42334.997048611112</v>
      </c>
      <c r="U3719" s="11">
        <f t="shared" si="294"/>
        <v>2015</v>
      </c>
    </row>
    <row r="3720" spans="1:21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8310</v>
      </c>
      <c r="S3720" s="16">
        <f t="shared" si="292"/>
        <v>42189.673263888893</v>
      </c>
      <c r="T3720" s="16">
        <f t="shared" si="293"/>
        <v>42219.673263888893</v>
      </c>
      <c r="U3720" s="11">
        <f t="shared" si="294"/>
        <v>2015</v>
      </c>
    </row>
    <row r="3721" spans="1:21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0" t="s">
        <v>8327</v>
      </c>
      <c r="R3721" t="s">
        <v>8354</v>
      </c>
      <c r="S3721" s="16">
        <f t="shared" si="292"/>
        <v>40568.972569444442</v>
      </c>
      <c r="T3721" s="16">
        <f t="shared" si="293"/>
        <v>40598.972569444442</v>
      </c>
      <c r="U3721" s="11">
        <f t="shared" si="294"/>
        <v>2011</v>
      </c>
    </row>
    <row r="3722" spans="1:21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8315</v>
      </c>
      <c r="S3722" s="16">
        <f t="shared" si="292"/>
        <v>42536.246620370366</v>
      </c>
      <c r="T3722" s="16">
        <f t="shared" si="293"/>
        <v>42566.289583333331</v>
      </c>
      <c r="U3722" s="11">
        <f t="shared" si="294"/>
        <v>2016</v>
      </c>
    </row>
    <row r="3723" spans="1:21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8342</v>
      </c>
      <c r="S3723" s="16">
        <f t="shared" si="292"/>
        <v>42198.775787037041</v>
      </c>
      <c r="T3723" s="16">
        <f t="shared" si="293"/>
        <v>42227.775787037041</v>
      </c>
      <c r="U3723" s="11">
        <f t="shared" si="294"/>
        <v>2015</v>
      </c>
    </row>
    <row r="3724" spans="1:21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0" t="s">
        <v>8323</v>
      </c>
      <c r="R3724" t="s">
        <v>8335</v>
      </c>
      <c r="S3724" s="16">
        <f t="shared" si="292"/>
        <v>42469.951284722221</v>
      </c>
      <c r="T3724" s="16">
        <f t="shared" si="293"/>
        <v>42499.951284722221</v>
      </c>
      <c r="U3724" s="11">
        <f t="shared" si="294"/>
        <v>2016</v>
      </c>
    </row>
    <row r="3725" spans="1:21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6">
        <f t="shared" si="292"/>
        <v>42612.911712962959</v>
      </c>
      <c r="T3725" s="16">
        <f t="shared" si="293"/>
        <v>42642.911712962959</v>
      </c>
      <c r="U3725" s="11">
        <f t="shared" si="294"/>
        <v>2016</v>
      </c>
    </row>
    <row r="3726" spans="1:21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8327</v>
      </c>
      <c r="R3726" t="s">
        <v>8330</v>
      </c>
      <c r="S3726" s="16">
        <f t="shared" si="292"/>
        <v>42796.069571759261</v>
      </c>
      <c r="T3726" s="16">
        <f t="shared" si="293"/>
        <v>42826.027905092589</v>
      </c>
      <c r="U3726" s="11">
        <f t="shared" si="294"/>
        <v>2017</v>
      </c>
    </row>
    <row r="3727" spans="1:21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0" t="s">
        <v>8316</v>
      </c>
      <c r="R3727" t="s">
        <v>8344</v>
      </c>
      <c r="S3727" s="16">
        <f t="shared" si="292"/>
        <v>42000.300243055557</v>
      </c>
      <c r="T3727" s="16">
        <f t="shared" si="293"/>
        <v>42030.300243055557</v>
      </c>
      <c r="U3727" s="11">
        <f t="shared" si="294"/>
        <v>2014</v>
      </c>
    </row>
    <row r="3728" spans="1:21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8337</v>
      </c>
      <c r="S3728" s="16">
        <f t="shared" si="292"/>
        <v>42053.198287037041</v>
      </c>
      <c r="T3728" s="16">
        <f t="shared" si="293"/>
        <v>42083.15662037037</v>
      </c>
      <c r="U3728" s="11">
        <f t="shared" si="294"/>
        <v>2015</v>
      </c>
    </row>
    <row r="3729" spans="1:21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0" t="s">
        <v>8311</v>
      </c>
      <c r="R3729" t="s">
        <v>8348</v>
      </c>
      <c r="S3729" s="16">
        <f t="shared" si="292"/>
        <v>42115.936550925922</v>
      </c>
      <c r="T3729" s="16">
        <f t="shared" si="293"/>
        <v>42146.225694444445</v>
      </c>
      <c r="U3729" s="11">
        <f t="shared" si="294"/>
        <v>2015</v>
      </c>
    </row>
    <row r="3730" spans="1:21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0" t="s">
        <v>8313</v>
      </c>
      <c r="R3730" t="s">
        <v>8353</v>
      </c>
      <c r="S3730" s="16">
        <f t="shared" si="292"/>
        <v>42678.586655092593</v>
      </c>
      <c r="T3730" s="16">
        <f t="shared" si="293"/>
        <v>42708.628321759257</v>
      </c>
      <c r="U3730" s="11">
        <f t="shared" si="294"/>
        <v>2016</v>
      </c>
    </row>
    <row r="3731" spans="1:21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0" t="s">
        <v>8319</v>
      </c>
      <c r="R3731" t="s">
        <v>8357</v>
      </c>
      <c r="S3731" s="16">
        <f t="shared" si="292"/>
        <v>42732.00681712963</v>
      </c>
      <c r="T3731" s="16">
        <f t="shared" si="293"/>
        <v>42792.00681712963</v>
      </c>
      <c r="U3731" s="11">
        <f t="shared" si="294"/>
        <v>2016</v>
      </c>
    </row>
    <row r="3732" spans="1:21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0" t="s">
        <v>8308</v>
      </c>
      <c r="R3732" t="s">
        <v>8342</v>
      </c>
      <c r="S3732" s="16">
        <f t="shared" si="292"/>
        <v>42322.011574074073</v>
      </c>
      <c r="T3732" s="16">
        <f t="shared" si="293"/>
        <v>42367.011574074073</v>
      </c>
      <c r="U3732" s="11">
        <f t="shared" si="294"/>
        <v>2015</v>
      </c>
    </row>
    <row r="3733" spans="1:21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6">
        <f t="shared" si="292"/>
        <v>42321.08447916666</v>
      </c>
      <c r="T3733" s="16">
        <f t="shared" si="293"/>
        <v>42374</v>
      </c>
      <c r="U3733" s="11">
        <f t="shared" si="294"/>
        <v>2015</v>
      </c>
    </row>
    <row r="3734" spans="1:21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0" t="s">
        <v>8323</v>
      </c>
      <c r="R3734" t="s">
        <v>8326</v>
      </c>
      <c r="S3734" s="16">
        <f t="shared" si="292"/>
        <v>42171.743969907402</v>
      </c>
      <c r="T3734" s="16">
        <f t="shared" si="293"/>
        <v>42201.743969907402</v>
      </c>
      <c r="U3734" s="11">
        <f t="shared" si="294"/>
        <v>2015</v>
      </c>
    </row>
    <row r="3735" spans="1:21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0" t="s">
        <v>8323</v>
      </c>
      <c r="R3735" t="s">
        <v>8335</v>
      </c>
      <c r="S3735" s="16">
        <f t="shared" si="292"/>
        <v>42226.694780092599</v>
      </c>
      <c r="T3735" s="16">
        <f t="shared" si="293"/>
        <v>42261.694780092599</v>
      </c>
      <c r="U3735" s="11">
        <f t="shared" si="294"/>
        <v>2015</v>
      </c>
    </row>
    <row r="3736" spans="1:21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0" t="s">
        <v>8313</v>
      </c>
      <c r="R3736" t="s">
        <v>8353</v>
      </c>
      <c r="S3736" s="16">
        <f t="shared" si="292"/>
        <v>41800.819571759261</v>
      </c>
      <c r="T3736" s="16">
        <f t="shared" si="293"/>
        <v>41830.819571759261</v>
      </c>
      <c r="U3736" s="11">
        <f t="shared" si="294"/>
        <v>2014</v>
      </c>
    </row>
    <row r="3737" spans="1:21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0" t="s">
        <v>8311</v>
      </c>
      <c r="R3737" t="s">
        <v>8348</v>
      </c>
      <c r="S3737" s="16">
        <f t="shared" si="292"/>
        <v>42139.542303240742</v>
      </c>
      <c r="T3737" s="16">
        <f t="shared" si="293"/>
        <v>42169.542303240742</v>
      </c>
      <c r="U3737" s="11">
        <f t="shared" si="294"/>
        <v>2015</v>
      </c>
    </row>
    <row r="3738" spans="1:21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8327</v>
      </c>
      <c r="R3738" t="s">
        <v>8330</v>
      </c>
      <c r="S3738" s="16">
        <f t="shared" si="292"/>
        <v>42796.207870370374</v>
      </c>
      <c r="T3738" s="16">
        <f t="shared" si="293"/>
        <v>42820.147916666669</v>
      </c>
      <c r="U3738" s="11">
        <f t="shared" si="294"/>
        <v>2017</v>
      </c>
    </row>
    <row r="3739" spans="1:21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0" t="s">
        <v>8308</v>
      </c>
      <c r="R3739" t="s">
        <v>8342</v>
      </c>
      <c r="S3739" s="16">
        <f t="shared" si="292"/>
        <v>41976.88490740741</v>
      </c>
      <c r="T3739" s="16">
        <f t="shared" si="293"/>
        <v>42006.88490740741</v>
      </c>
      <c r="U3739" s="11">
        <f t="shared" si="294"/>
        <v>2014</v>
      </c>
    </row>
    <row r="3740" spans="1:21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0" t="s">
        <v>8308</v>
      </c>
      <c r="R3740" t="s">
        <v>8342</v>
      </c>
      <c r="S3740" s="16">
        <f t="shared" si="292"/>
        <v>42213.013078703705</v>
      </c>
      <c r="T3740" s="16">
        <f t="shared" si="293"/>
        <v>42242.013078703705</v>
      </c>
      <c r="U3740" s="11">
        <f t="shared" si="294"/>
        <v>2015</v>
      </c>
    </row>
    <row r="3741" spans="1:21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8339</v>
      </c>
      <c r="S3741" s="16">
        <f t="shared" si="292"/>
        <v>40705.126631944448</v>
      </c>
      <c r="T3741" s="16">
        <f t="shared" si="293"/>
        <v>40765.126631944448</v>
      </c>
      <c r="U3741" s="11">
        <f t="shared" si="294"/>
        <v>2011</v>
      </c>
    </row>
    <row r="3742" spans="1:21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0" t="s">
        <v>8308</v>
      </c>
      <c r="R3742" t="s">
        <v>8342</v>
      </c>
      <c r="S3742" s="16">
        <f t="shared" si="292"/>
        <v>42055.739803240736</v>
      </c>
      <c r="T3742" s="16">
        <f t="shared" si="293"/>
        <v>42078.75</v>
      </c>
      <c r="U3742" s="11">
        <f t="shared" si="294"/>
        <v>2015</v>
      </c>
    </row>
    <row r="3743" spans="1:21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8342</v>
      </c>
      <c r="S3743" s="16">
        <f t="shared" si="292"/>
        <v>42762.962013888886</v>
      </c>
      <c r="T3743" s="16">
        <f t="shared" si="293"/>
        <v>42791.961111111115</v>
      </c>
      <c r="U3743" s="11">
        <f t="shared" si="294"/>
        <v>2017</v>
      </c>
    </row>
    <row r="3744" spans="1:21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0" t="s">
        <v>8308</v>
      </c>
      <c r="R3744" t="s">
        <v>8310</v>
      </c>
      <c r="S3744" s="16">
        <f t="shared" si="292"/>
        <v>42676.995173611111</v>
      </c>
      <c r="T3744" s="16">
        <f t="shared" si="293"/>
        <v>42718.777083333334</v>
      </c>
      <c r="U3744" s="11">
        <f t="shared" si="294"/>
        <v>2016</v>
      </c>
    </row>
    <row r="3745" spans="1:21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8327</v>
      </c>
      <c r="R3745" t="s">
        <v>8350</v>
      </c>
      <c r="S3745" s="16">
        <f t="shared" si="292"/>
        <v>41642.005150462966</v>
      </c>
      <c r="T3745" s="16">
        <f t="shared" si="293"/>
        <v>41663.005150462966</v>
      </c>
      <c r="U3745" s="11">
        <f t="shared" si="294"/>
        <v>2014</v>
      </c>
    </row>
    <row r="3746" spans="1:21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0" t="s">
        <v>8319</v>
      </c>
      <c r="R3746" t="s">
        <v>8357</v>
      </c>
      <c r="S3746" s="16">
        <f t="shared" si="292"/>
        <v>42371.446909722217</v>
      </c>
      <c r="T3746" s="16">
        <f t="shared" si="293"/>
        <v>42401.446909722217</v>
      </c>
      <c r="U3746" s="11">
        <f t="shared" si="294"/>
        <v>2016</v>
      </c>
    </row>
    <row r="3747" spans="1:21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0" t="s">
        <v>8319</v>
      </c>
      <c r="R3747" t="s">
        <v>8357</v>
      </c>
      <c r="S3747" s="16">
        <f t="shared" si="292"/>
        <v>42612.600520833337</v>
      </c>
      <c r="T3747" s="16">
        <f t="shared" si="293"/>
        <v>42658.806249999994</v>
      </c>
      <c r="U3747" s="11">
        <f t="shared" si="294"/>
        <v>2016</v>
      </c>
    </row>
    <row r="3748" spans="1:21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0" t="s">
        <v>8319</v>
      </c>
      <c r="R3748" t="s">
        <v>8345</v>
      </c>
      <c r="S3748" s="16">
        <f t="shared" si="292"/>
        <v>42260.528807870374</v>
      </c>
      <c r="T3748" s="16">
        <f t="shared" si="293"/>
        <v>42290.528807870374</v>
      </c>
      <c r="U3748" s="11">
        <f t="shared" si="294"/>
        <v>2015</v>
      </c>
    </row>
    <row r="3749" spans="1:21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0" t="s">
        <v>8311</v>
      </c>
      <c r="R3749" t="s">
        <v>8356</v>
      </c>
      <c r="S3749" s="16">
        <f t="shared" si="292"/>
        <v>42774.447777777779</v>
      </c>
      <c r="T3749" s="16">
        <f t="shared" si="293"/>
        <v>42804.447777777779</v>
      </c>
      <c r="U3749" s="11">
        <f t="shared" si="294"/>
        <v>2017</v>
      </c>
    </row>
    <row r="3750" spans="1:21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0" t="s">
        <v>8323</v>
      </c>
      <c r="R3750" t="s">
        <v>8324</v>
      </c>
      <c r="S3750" s="16">
        <f t="shared" si="292"/>
        <v>42034.856817129628</v>
      </c>
      <c r="T3750" s="16">
        <f t="shared" si="293"/>
        <v>42064.856817129628</v>
      </c>
      <c r="U3750" s="11">
        <f t="shared" si="294"/>
        <v>2015</v>
      </c>
    </row>
    <row r="3751" spans="1:21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8323</v>
      </c>
      <c r="R3751" t="s">
        <v>8335</v>
      </c>
      <c r="S3751" s="16">
        <f t="shared" si="292"/>
        <v>42291.833287037036</v>
      </c>
      <c r="T3751" s="16">
        <f t="shared" si="293"/>
        <v>42351.874953703707</v>
      </c>
      <c r="U3751" s="11">
        <f t="shared" si="294"/>
        <v>2015</v>
      </c>
    </row>
    <row r="3752" spans="1:21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8325</v>
      </c>
      <c r="S3752" s="16">
        <f t="shared" si="292"/>
        <v>42047.394942129627</v>
      </c>
      <c r="T3752" s="16">
        <f t="shared" si="293"/>
        <v>42082.353275462956</v>
      </c>
      <c r="U3752" s="11">
        <f t="shared" si="294"/>
        <v>2015</v>
      </c>
    </row>
    <row r="3753" spans="1:21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0" t="s">
        <v>8319</v>
      </c>
      <c r="R3753" t="s">
        <v>8345</v>
      </c>
      <c r="S3753" s="16">
        <f t="shared" si="292"/>
        <v>41986.108726851846</v>
      </c>
      <c r="T3753" s="16">
        <f t="shared" si="293"/>
        <v>42016.108726851846</v>
      </c>
      <c r="U3753" s="11">
        <f t="shared" si="294"/>
        <v>2014</v>
      </c>
    </row>
    <row r="3754" spans="1:21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0" t="s">
        <v>8308</v>
      </c>
      <c r="R3754" t="s">
        <v>8342</v>
      </c>
      <c r="S3754" s="16">
        <f t="shared" si="292"/>
        <v>42328.560613425929</v>
      </c>
      <c r="T3754" s="16">
        <f t="shared" si="293"/>
        <v>42388.560613425929</v>
      </c>
      <c r="U3754" s="11">
        <f t="shared" si="294"/>
        <v>2015</v>
      </c>
    </row>
    <row r="3755" spans="1:21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0" t="s">
        <v>8323</v>
      </c>
      <c r="R3755" t="s">
        <v>8324</v>
      </c>
      <c r="S3755" s="16">
        <f t="shared" si="292"/>
        <v>42438.779131944444</v>
      </c>
      <c r="T3755" s="16">
        <f t="shared" si="293"/>
        <v>42498.73746527778</v>
      </c>
      <c r="U3755" s="11">
        <f t="shared" si="294"/>
        <v>2016</v>
      </c>
    </row>
    <row r="3756" spans="1:21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0" t="s">
        <v>8308</v>
      </c>
      <c r="R3756" t="s">
        <v>8342</v>
      </c>
      <c r="S3756" s="16">
        <f t="shared" si="292"/>
        <v>42122.009224537032</v>
      </c>
      <c r="T3756" s="16">
        <f t="shared" si="293"/>
        <v>42152.009224537032</v>
      </c>
      <c r="U3756" s="11">
        <f t="shared" si="294"/>
        <v>2015</v>
      </c>
    </row>
    <row r="3757" spans="1:21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0" t="s">
        <v>8323</v>
      </c>
      <c r="R3757" t="s">
        <v>8324</v>
      </c>
      <c r="S3757" s="16">
        <f t="shared" si="292"/>
        <v>41843.632523148146</v>
      </c>
      <c r="T3757" s="16">
        <f t="shared" si="293"/>
        <v>41903.632523148146</v>
      </c>
      <c r="U3757" s="11">
        <f t="shared" si="294"/>
        <v>2014</v>
      </c>
    </row>
    <row r="3758" spans="1:21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0" t="s">
        <v>8323</v>
      </c>
      <c r="R3758" t="s">
        <v>8326</v>
      </c>
      <c r="S3758" s="16">
        <f t="shared" si="292"/>
        <v>42495.722187499996</v>
      </c>
      <c r="T3758" s="16">
        <f t="shared" si="293"/>
        <v>42525.722187499996</v>
      </c>
      <c r="U3758" s="11">
        <f t="shared" si="294"/>
        <v>2016</v>
      </c>
    </row>
    <row r="3759" spans="1:21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8337</v>
      </c>
      <c r="S3759" s="16">
        <f t="shared" si="292"/>
        <v>42491.80768518518</v>
      </c>
      <c r="T3759" s="16">
        <f t="shared" si="293"/>
        <v>42521.729861111111</v>
      </c>
      <c r="U3759" s="11">
        <f t="shared" si="294"/>
        <v>2016</v>
      </c>
    </row>
    <row r="3760" spans="1:21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0" t="s">
        <v>8308</v>
      </c>
      <c r="R3760" t="s">
        <v>8342</v>
      </c>
      <c r="S3760" s="16">
        <f t="shared" si="292"/>
        <v>42143.79415509259</v>
      </c>
      <c r="T3760" s="16">
        <f t="shared" si="293"/>
        <v>42173.79415509259</v>
      </c>
      <c r="U3760" s="11">
        <f t="shared" si="294"/>
        <v>2015</v>
      </c>
    </row>
    <row r="3761" spans="1:21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8337</v>
      </c>
      <c r="S3761" s="16">
        <f t="shared" si="292"/>
        <v>42239.573993055557</v>
      </c>
      <c r="T3761" s="16">
        <f t="shared" si="293"/>
        <v>42289.573993055557</v>
      </c>
      <c r="U3761" s="11">
        <f t="shared" si="294"/>
        <v>2015</v>
      </c>
    </row>
    <row r="3762" spans="1:21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8325</v>
      </c>
      <c r="S3762" s="16">
        <f t="shared" si="292"/>
        <v>41959.369988425926</v>
      </c>
      <c r="T3762" s="16">
        <f t="shared" si="293"/>
        <v>41989.369988425926</v>
      </c>
      <c r="U3762" s="11">
        <f t="shared" si="294"/>
        <v>2014</v>
      </c>
    </row>
    <row r="3763" spans="1:21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8325</v>
      </c>
      <c r="S3763" s="16">
        <f t="shared" si="292"/>
        <v>42031.837546296301</v>
      </c>
      <c r="T3763" s="16">
        <f t="shared" si="293"/>
        <v>42091.79587962963</v>
      </c>
      <c r="U3763" s="11">
        <f t="shared" si="294"/>
        <v>2015</v>
      </c>
    </row>
    <row r="3764" spans="1:21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6">
        <f t="shared" si="292"/>
        <v>42669.594837962963</v>
      </c>
      <c r="T3764" s="16">
        <f t="shared" si="293"/>
        <v>42729.636504629627</v>
      </c>
      <c r="U3764" s="11">
        <f t="shared" si="294"/>
        <v>2016</v>
      </c>
    </row>
    <row r="3765" spans="1:21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0" t="s">
        <v>8308</v>
      </c>
      <c r="R3765" t="s">
        <v>8342</v>
      </c>
      <c r="S3765" s="16">
        <f t="shared" si="292"/>
        <v>42692.389062500006</v>
      </c>
      <c r="T3765" s="16">
        <f t="shared" si="293"/>
        <v>42722.389062500006</v>
      </c>
      <c r="U3765" s="11">
        <f t="shared" si="294"/>
        <v>2016</v>
      </c>
    </row>
    <row r="3766" spans="1:21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0" t="s">
        <v>8327</v>
      </c>
      <c r="R3766" t="s">
        <v>8354</v>
      </c>
      <c r="S3766" s="16">
        <f t="shared" si="292"/>
        <v>42007.788680555561</v>
      </c>
      <c r="T3766" s="16">
        <f t="shared" si="293"/>
        <v>42037.788680555561</v>
      </c>
      <c r="U3766" s="11">
        <f t="shared" si="294"/>
        <v>2015</v>
      </c>
    </row>
    <row r="3767" spans="1:21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0" t="s">
        <v>8311</v>
      </c>
      <c r="R3767" t="s">
        <v>8348</v>
      </c>
      <c r="S3767" s="16">
        <f t="shared" si="292"/>
        <v>42299.926145833335</v>
      </c>
      <c r="T3767" s="16">
        <f t="shared" si="293"/>
        <v>42329.967812499999</v>
      </c>
      <c r="U3767" s="11">
        <f t="shared" si="294"/>
        <v>2015</v>
      </c>
    </row>
    <row r="3768" spans="1:21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0" t="s">
        <v>8308</v>
      </c>
      <c r="R3768" t="s">
        <v>8342</v>
      </c>
      <c r="S3768" s="16">
        <f t="shared" si="292"/>
        <v>42708.842245370368</v>
      </c>
      <c r="T3768" s="16">
        <f t="shared" si="293"/>
        <v>42738.842245370368</v>
      </c>
      <c r="U3768" s="11">
        <f t="shared" si="294"/>
        <v>2016</v>
      </c>
    </row>
    <row r="3769" spans="1:21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8342</v>
      </c>
      <c r="S3769" s="16">
        <f t="shared" si="292"/>
        <v>42444.268101851849</v>
      </c>
      <c r="T3769" s="16">
        <f t="shared" si="293"/>
        <v>42474.268101851849</v>
      </c>
      <c r="U3769" s="11">
        <f t="shared" si="294"/>
        <v>2016</v>
      </c>
    </row>
    <row r="3770" spans="1:21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0" t="s">
        <v>8323</v>
      </c>
      <c r="R3770" t="s">
        <v>8326</v>
      </c>
      <c r="S3770" s="16">
        <f t="shared" si="292"/>
        <v>42037.986284722225</v>
      </c>
      <c r="T3770" s="16">
        <f t="shared" si="293"/>
        <v>42097.944618055553</v>
      </c>
      <c r="U3770" s="11">
        <f t="shared" si="294"/>
        <v>2015</v>
      </c>
    </row>
    <row r="3771" spans="1:21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0" t="s">
        <v>8323</v>
      </c>
      <c r="R3771" t="s">
        <v>8324</v>
      </c>
      <c r="S3771" s="16">
        <f t="shared" si="292"/>
        <v>42118.139583333337</v>
      </c>
      <c r="T3771" s="16">
        <f t="shared" si="293"/>
        <v>42148.139583333337</v>
      </c>
      <c r="U3771" s="11">
        <f t="shared" si="294"/>
        <v>2015</v>
      </c>
    </row>
    <row r="3772" spans="1:21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0" t="s">
        <v>8323</v>
      </c>
      <c r="R3772" t="s">
        <v>8324</v>
      </c>
      <c r="S3772" s="16">
        <f t="shared" si="292"/>
        <v>42433.650590277779</v>
      </c>
      <c r="T3772" s="16">
        <f t="shared" si="293"/>
        <v>42463.608923611115</v>
      </c>
      <c r="U3772" s="11">
        <f t="shared" si="294"/>
        <v>2016</v>
      </c>
    </row>
    <row r="3773" spans="1:21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0" t="s">
        <v>8308</v>
      </c>
      <c r="R3773" t="s">
        <v>8342</v>
      </c>
      <c r="S3773" s="16">
        <f t="shared" si="292"/>
        <v>42318.616851851853</v>
      </c>
      <c r="T3773" s="16">
        <f t="shared" si="293"/>
        <v>42378.616851851853</v>
      </c>
      <c r="U3773" s="11">
        <f t="shared" si="294"/>
        <v>2015</v>
      </c>
    </row>
    <row r="3774" spans="1:21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0" t="s">
        <v>8319</v>
      </c>
      <c r="R3774" t="s">
        <v>8357</v>
      </c>
      <c r="S3774" s="16">
        <f t="shared" si="292"/>
        <v>42105.072962962964</v>
      </c>
      <c r="T3774" s="16">
        <f t="shared" si="293"/>
        <v>42135.072962962964</v>
      </c>
      <c r="U3774" s="11">
        <f t="shared" si="294"/>
        <v>2015</v>
      </c>
    </row>
    <row r="3775" spans="1:21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0" t="s">
        <v>8346</v>
      </c>
      <c r="R3775" t="s">
        <v>8347</v>
      </c>
      <c r="S3775" s="16">
        <f t="shared" si="292"/>
        <v>42047.900960648149</v>
      </c>
      <c r="T3775" s="16">
        <f t="shared" si="293"/>
        <v>42089</v>
      </c>
      <c r="U3775" s="11">
        <f t="shared" si="294"/>
        <v>2015</v>
      </c>
    </row>
    <row r="3776" spans="1:21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0" t="s">
        <v>8316</v>
      </c>
      <c r="R3776" t="s">
        <v>8344</v>
      </c>
      <c r="S3776" s="16">
        <f t="shared" si="292"/>
        <v>42332.908194444448</v>
      </c>
      <c r="T3776" s="16">
        <f t="shared" si="293"/>
        <v>42362.908194444448</v>
      </c>
      <c r="U3776" s="11">
        <f t="shared" si="294"/>
        <v>2015</v>
      </c>
    </row>
    <row r="3777" spans="1:21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8311</v>
      </c>
      <c r="R3777" t="s">
        <v>8348</v>
      </c>
      <c r="S3777" s="16">
        <f t="shared" si="292"/>
        <v>42175.780416666668</v>
      </c>
      <c r="T3777" s="16">
        <f t="shared" si="293"/>
        <v>42205.780416666668</v>
      </c>
      <c r="U3777" s="11">
        <f t="shared" si="294"/>
        <v>2015</v>
      </c>
    </row>
    <row r="3778" spans="1:21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0" t="s">
        <v>8319</v>
      </c>
      <c r="R3778" t="s">
        <v>8345</v>
      </c>
      <c r="S3778" s="16">
        <f t="shared" si="292"/>
        <v>41822.040497685186</v>
      </c>
      <c r="T3778" s="16">
        <f t="shared" si="293"/>
        <v>41852.040497685186</v>
      </c>
      <c r="U3778" s="11">
        <f t="shared" si="294"/>
        <v>2014</v>
      </c>
    </row>
    <row r="3779" spans="1:21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8311</v>
      </c>
      <c r="R3779" t="s">
        <v>8348</v>
      </c>
      <c r="S3779" s="16">
        <f t="shared" ref="S3779:S3842" si="297">(((J3779/60)/60)/24)+DATE(1970,1,1)</f>
        <v>42312.204814814817</v>
      </c>
      <c r="T3779" s="16">
        <f t="shared" ref="T3779:T3842" si="298">(((I3779/60)/60)/24)+DATE(1970,1,1)</f>
        <v>42340.725694444445</v>
      </c>
      <c r="U3779" s="11">
        <f t="shared" ref="U3779:U3842" si="299">YEAR(S3779)</f>
        <v>2015</v>
      </c>
    </row>
    <row r="3780" spans="1:21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0" t="s">
        <v>8319</v>
      </c>
      <c r="R3780" t="s">
        <v>8357</v>
      </c>
      <c r="S3780" s="16">
        <f t="shared" si="297"/>
        <v>41928.015439814815</v>
      </c>
      <c r="T3780" s="16">
        <f t="shared" si="298"/>
        <v>41958.057106481487</v>
      </c>
      <c r="U3780" s="11">
        <f t="shared" si="299"/>
        <v>2014</v>
      </c>
    </row>
    <row r="3781" spans="1:21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0" t="s">
        <v>8319</v>
      </c>
      <c r="R3781" t="s">
        <v>8345</v>
      </c>
      <c r="S3781" s="16">
        <f t="shared" si="297"/>
        <v>41842.980879629627</v>
      </c>
      <c r="T3781" s="16">
        <f t="shared" si="298"/>
        <v>41872.980879629627</v>
      </c>
      <c r="U3781" s="11">
        <f t="shared" si="299"/>
        <v>2014</v>
      </c>
    </row>
    <row r="3782" spans="1:21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6">
        <f t="shared" si="297"/>
        <v>42717.121377314819</v>
      </c>
      <c r="T3782" s="16">
        <f t="shared" si="298"/>
        <v>42745.372916666667</v>
      </c>
      <c r="U3782" s="11">
        <f t="shared" si="299"/>
        <v>2016</v>
      </c>
    </row>
    <row r="3783" spans="1:21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8339</v>
      </c>
      <c r="S3783" s="16">
        <f t="shared" si="297"/>
        <v>42114.726134259254</v>
      </c>
      <c r="T3783" s="16">
        <f t="shared" si="298"/>
        <v>42144.726134259254</v>
      </c>
      <c r="U3783" s="11">
        <f t="shared" si="299"/>
        <v>2015</v>
      </c>
    </row>
    <row r="3784" spans="1:21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0" t="s">
        <v>8311</v>
      </c>
      <c r="R3784" t="s">
        <v>8349</v>
      </c>
      <c r="S3784" s="16">
        <f t="shared" si="297"/>
        <v>41389.679560185185</v>
      </c>
      <c r="T3784" s="16">
        <f t="shared" si="298"/>
        <v>41419.679560185185</v>
      </c>
      <c r="U3784" s="11">
        <f t="shared" si="299"/>
        <v>2013</v>
      </c>
    </row>
    <row r="3785" spans="1:21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6">
        <f t="shared" si="297"/>
        <v>42237.016388888893</v>
      </c>
      <c r="T3785" s="16">
        <f t="shared" si="298"/>
        <v>42282.016388888893</v>
      </c>
      <c r="U3785" s="11">
        <f t="shared" si="299"/>
        <v>2015</v>
      </c>
    </row>
    <row r="3786" spans="1:21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6">
        <f t="shared" si="297"/>
        <v>41954.838240740741</v>
      </c>
      <c r="T3786" s="16">
        <f t="shared" si="298"/>
        <v>42014.838240740741</v>
      </c>
      <c r="U3786" s="11">
        <f t="shared" si="299"/>
        <v>2014</v>
      </c>
    </row>
    <row r="3787" spans="1:21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0" t="s">
        <v>8319</v>
      </c>
      <c r="R3787" t="s">
        <v>8345</v>
      </c>
      <c r="S3787" s="16">
        <f t="shared" si="297"/>
        <v>42077.119409722218</v>
      </c>
      <c r="T3787" s="16">
        <f t="shared" si="298"/>
        <v>42107.119409722218</v>
      </c>
      <c r="U3787" s="11">
        <f t="shared" si="299"/>
        <v>2015</v>
      </c>
    </row>
    <row r="3788" spans="1:21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0" t="s">
        <v>8319</v>
      </c>
      <c r="R3788" t="s">
        <v>8345</v>
      </c>
      <c r="S3788" s="16">
        <f t="shared" si="297"/>
        <v>41892.974803240737</v>
      </c>
      <c r="T3788" s="16">
        <f t="shared" si="298"/>
        <v>41912.974803240737</v>
      </c>
      <c r="U3788" s="11">
        <f t="shared" si="299"/>
        <v>2014</v>
      </c>
    </row>
    <row r="3789" spans="1:21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0" t="s">
        <v>8323</v>
      </c>
      <c r="R3789" t="s">
        <v>8326</v>
      </c>
      <c r="S3789" s="16">
        <f t="shared" si="297"/>
        <v>41922.535185185188</v>
      </c>
      <c r="T3789" s="16">
        <f t="shared" si="298"/>
        <v>41930.207638888889</v>
      </c>
      <c r="U3789" s="11">
        <f t="shared" si="299"/>
        <v>2014</v>
      </c>
    </row>
    <row r="3790" spans="1:21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8335</v>
      </c>
      <c r="S3790" s="16">
        <f t="shared" si="297"/>
        <v>42615.346817129626</v>
      </c>
      <c r="T3790" s="16">
        <f t="shared" si="298"/>
        <v>42616.416666666672</v>
      </c>
      <c r="U3790" s="11">
        <f t="shared" si="299"/>
        <v>2016</v>
      </c>
    </row>
    <row r="3791" spans="1:21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8335</v>
      </c>
      <c r="S3791" s="16">
        <f t="shared" si="297"/>
        <v>42373.983449074076</v>
      </c>
      <c r="T3791" s="16">
        <f t="shared" si="298"/>
        <v>42400.960416666669</v>
      </c>
      <c r="U3791" s="11">
        <f t="shared" si="299"/>
        <v>2016</v>
      </c>
    </row>
    <row r="3792" spans="1:21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0" t="s">
        <v>8323</v>
      </c>
      <c r="R3792" t="s">
        <v>8326</v>
      </c>
      <c r="S3792" s="16">
        <f t="shared" si="297"/>
        <v>41829.325497685182</v>
      </c>
      <c r="T3792" s="16">
        <f t="shared" si="298"/>
        <v>41889.325497685182</v>
      </c>
      <c r="U3792" s="11">
        <f t="shared" si="299"/>
        <v>2014</v>
      </c>
    </row>
    <row r="3793" spans="1:21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0" t="s">
        <v>8321</v>
      </c>
      <c r="R3793" t="s">
        <v>8325</v>
      </c>
      <c r="S3793" s="16">
        <f t="shared" si="297"/>
        <v>42164.893993055557</v>
      </c>
      <c r="T3793" s="16">
        <f t="shared" si="298"/>
        <v>42194.893993055557</v>
      </c>
      <c r="U3793" s="11">
        <f t="shared" si="299"/>
        <v>2015</v>
      </c>
    </row>
    <row r="3794" spans="1:21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6">
        <f t="shared" si="297"/>
        <v>42264.620115740734</v>
      </c>
      <c r="T3794" s="16">
        <f t="shared" si="298"/>
        <v>42294.620115740734</v>
      </c>
      <c r="U3794" s="11">
        <f t="shared" si="299"/>
        <v>2015</v>
      </c>
    </row>
    <row r="3795" spans="1:21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0" t="s">
        <v>8321</v>
      </c>
      <c r="R3795" t="s">
        <v>8325</v>
      </c>
      <c r="S3795" s="16">
        <f t="shared" si="297"/>
        <v>42713.962499999994</v>
      </c>
      <c r="T3795" s="16">
        <f t="shared" si="298"/>
        <v>42734.375</v>
      </c>
      <c r="U3795" s="11">
        <f t="shared" si="299"/>
        <v>2016</v>
      </c>
    </row>
    <row r="3796" spans="1:21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0" t="s">
        <v>8321</v>
      </c>
      <c r="R3796" t="s">
        <v>8325</v>
      </c>
      <c r="S3796" s="16">
        <f t="shared" si="297"/>
        <v>42165.922858796301</v>
      </c>
      <c r="T3796" s="16">
        <f t="shared" si="298"/>
        <v>42195.922858796301</v>
      </c>
      <c r="U3796" s="11">
        <f t="shared" si="299"/>
        <v>2015</v>
      </c>
    </row>
    <row r="3797" spans="1:21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6">
        <f t="shared" si="297"/>
        <v>42165.785289351858</v>
      </c>
      <c r="T3797" s="16">
        <f t="shared" si="298"/>
        <v>42195.785289351858</v>
      </c>
      <c r="U3797" s="11">
        <f t="shared" si="299"/>
        <v>2015</v>
      </c>
    </row>
    <row r="3798" spans="1:21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6">
        <f t="shared" si="297"/>
        <v>42790.895567129628</v>
      </c>
      <c r="T3798" s="16">
        <f t="shared" si="298"/>
        <v>42820.853900462964</v>
      </c>
      <c r="U3798" s="11">
        <f t="shared" si="299"/>
        <v>2017</v>
      </c>
    </row>
    <row r="3799" spans="1:21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0" t="s">
        <v>8316</v>
      </c>
      <c r="R3799" t="s">
        <v>8334</v>
      </c>
      <c r="S3799" s="16">
        <f t="shared" si="297"/>
        <v>40799.872685185182</v>
      </c>
      <c r="T3799" s="16">
        <f t="shared" si="298"/>
        <v>40844.872685185182</v>
      </c>
      <c r="U3799" s="11">
        <f t="shared" si="299"/>
        <v>2011</v>
      </c>
    </row>
    <row r="3800" spans="1:21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0" t="s">
        <v>8319</v>
      </c>
      <c r="R3800" t="s">
        <v>8345</v>
      </c>
      <c r="S3800" s="16">
        <f t="shared" si="297"/>
        <v>41871.972025462965</v>
      </c>
      <c r="T3800" s="16">
        <f t="shared" si="298"/>
        <v>41931.972025462965</v>
      </c>
      <c r="U3800" s="11">
        <f t="shared" si="299"/>
        <v>2014</v>
      </c>
    </row>
    <row r="3801" spans="1:21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0" t="s">
        <v>8319</v>
      </c>
      <c r="R3801" t="s">
        <v>8345</v>
      </c>
      <c r="S3801" s="16">
        <f t="shared" si="297"/>
        <v>42224.102581018517</v>
      </c>
      <c r="T3801" s="16">
        <f t="shared" si="298"/>
        <v>42254.102581018517</v>
      </c>
      <c r="U3801" s="11">
        <f t="shared" si="299"/>
        <v>2015</v>
      </c>
    </row>
    <row r="3802" spans="1:21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0" t="s">
        <v>8327</v>
      </c>
      <c r="R3802" t="s">
        <v>8354</v>
      </c>
      <c r="S3802" s="16">
        <f t="shared" si="297"/>
        <v>41125.283159722225</v>
      </c>
      <c r="T3802" s="16">
        <f t="shared" si="298"/>
        <v>41145.283159722225</v>
      </c>
      <c r="U3802" s="11">
        <f t="shared" si="299"/>
        <v>2012</v>
      </c>
    </row>
    <row r="3803" spans="1:21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0" t="s">
        <v>8311</v>
      </c>
      <c r="R3803" t="s">
        <v>8348</v>
      </c>
      <c r="S3803" s="16">
        <f t="shared" si="297"/>
        <v>42795.696145833332</v>
      </c>
      <c r="T3803" s="16">
        <f t="shared" si="298"/>
        <v>42840.654479166667</v>
      </c>
      <c r="U3803" s="11">
        <f t="shared" si="299"/>
        <v>2017</v>
      </c>
    </row>
    <row r="3804" spans="1:21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8342</v>
      </c>
      <c r="S3804" s="16">
        <f t="shared" si="297"/>
        <v>42380.812627314815</v>
      </c>
      <c r="T3804" s="16">
        <f t="shared" si="298"/>
        <v>42410.812627314815</v>
      </c>
      <c r="U3804" s="11">
        <f t="shared" si="299"/>
        <v>2016</v>
      </c>
    </row>
    <row r="3805" spans="1:21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0" t="s">
        <v>8323</v>
      </c>
      <c r="R3805" t="s">
        <v>8324</v>
      </c>
      <c r="S3805" s="16">
        <f t="shared" si="297"/>
        <v>41851.636388888888</v>
      </c>
      <c r="T3805" s="16">
        <f t="shared" si="298"/>
        <v>41911.636388888888</v>
      </c>
      <c r="U3805" s="11">
        <f t="shared" si="299"/>
        <v>2014</v>
      </c>
    </row>
    <row r="3806" spans="1:21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0" t="s">
        <v>8323</v>
      </c>
      <c r="R3806" t="s">
        <v>8326</v>
      </c>
      <c r="S3806" s="16">
        <f t="shared" si="297"/>
        <v>42762.040902777779</v>
      </c>
      <c r="T3806" s="16">
        <f t="shared" si="298"/>
        <v>42821.999236111107</v>
      </c>
      <c r="U3806" s="11">
        <f t="shared" si="299"/>
        <v>2017</v>
      </c>
    </row>
    <row r="3807" spans="1:21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8323</v>
      </c>
      <c r="R3807" t="s">
        <v>8335</v>
      </c>
      <c r="S3807" s="16">
        <f t="shared" si="297"/>
        <v>42285.143969907411</v>
      </c>
      <c r="T3807" s="16">
        <f t="shared" si="298"/>
        <v>42325.185636574075</v>
      </c>
      <c r="U3807" s="11">
        <f t="shared" si="299"/>
        <v>2015</v>
      </c>
    </row>
    <row r="3808" spans="1:21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0" t="s">
        <v>8323</v>
      </c>
      <c r="R3808" t="s">
        <v>8326</v>
      </c>
      <c r="S3808" s="16">
        <f t="shared" si="297"/>
        <v>41774.651203703703</v>
      </c>
      <c r="T3808" s="16">
        <f t="shared" si="298"/>
        <v>41834.651203703703</v>
      </c>
      <c r="U3808" s="11">
        <f t="shared" si="299"/>
        <v>2014</v>
      </c>
    </row>
    <row r="3809" spans="1:21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0" t="s">
        <v>8319</v>
      </c>
      <c r="R3809" t="s">
        <v>8357</v>
      </c>
      <c r="S3809" s="16">
        <f t="shared" si="297"/>
        <v>41942.653379629628</v>
      </c>
      <c r="T3809" s="16">
        <f t="shared" si="298"/>
        <v>41972.6950462963</v>
      </c>
      <c r="U3809" s="11">
        <f t="shared" si="299"/>
        <v>2014</v>
      </c>
    </row>
    <row r="3810" spans="1:21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0" t="s">
        <v>8321</v>
      </c>
      <c r="R3810" t="s">
        <v>8337</v>
      </c>
      <c r="S3810" s="16">
        <f t="shared" si="297"/>
        <v>41882.937303240738</v>
      </c>
      <c r="T3810" s="16">
        <f t="shared" si="298"/>
        <v>41942.937303240738</v>
      </c>
      <c r="U3810" s="11">
        <f t="shared" si="299"/>
        <v>2014</v>
      </c>
    </row>
    <row r="3811" spans="1:21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0" t="s">
        <v>8321</v>
      </c>
      <c r="R3811" t="s">
        <v>8339</v>
      </c>
      <c r="S3811" s="16">
        <f t="shared" si="297"/>
        <v>41634.715173611112</v>
      </c>
      <c r="T3811" s="16">
        <f t="shared" si="298"/>
        <v>41664.715173611112</v>
      </c>
      <c r="U3811" s="11">
        <f t="shared" si="299"/>
        <v>2013</v>
      </c>
    </row>
    <row r="3812" spans="1:21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8339</v>
      </c>
      <c r="S3812" s="16">
        <f t="shared" si="297"/>
        <v>41837.767500000002</v>
      </c>
      <c r="T3812" s="16">
        <f t="shared" si="298"/>
        <v>41867.767500000002</v>
      </c>
      <c r="U3812" s="11">
        <f t="shared" si="299"/>
        <v>2014</v>
      </c>
    </row>
    <row r="3813" spans="1:21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8342</v>
      </c>
      <c r="S3813" s="16">
        <f t="shared" si="297"/>
        <v>42303.659317129626</v>
      </c>
      <c r="T3813" s="16">
        <f t="shared" si="298"/>
        <v>42333.700983796298</v>
      </c>
      <c r="U3813" s="11">
        <f t="shared" si="299"/>
        <v>2015</v>
      </c>
    </row>
    <row r="3814" spans="1:21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8350</v>
      </c>
      <c r="S3814" s="16">
        <f t="shared" si="297"/>
        <v>41013.822858796295</v>
      </c>
      <c r="T3814" s="16">
        <f t="shared" si="298"/>
        <v>41043.822858796295</v>
      </c>
      <c r="U3814" s="11">
        <f t="shared" si="299"/>
        <v>2012</v>
      </c>
    </row>
    <row r="3815" spans="1:21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0" t="s">
        <v>8313</v>
      </c>
      <c r="R3815" t="s">
        <v>8355</v>
      </c>
      <c r="S3815" s="16">
        <f t="shared" si="297"/>
        <v>42188.252199074079</v>
      </c>
      <c r="T3815" s="16">
        <f t="shared" si="298"/>
        <v>42218.252199074079</v>
      </c>
      <c r="U3815" s="11">
        <f t="shared" si="299"/>
        <v>2015</v>
      </c>
    </row>
    <row r="3816" spans="1:21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0" t="s">
        <v>8319</v>
      </c>
      <c r="R3816" t="s">
        <v>8345</v>
      </c>
      <c r="S3816" s="16">
        <f t="shared" si="297"/>
        <v>42164.170046296291</v>
      </c>
      <c r="T3816" s="16">
        <f t="shared" si="298"/>
        <v>42224.170046296291</v>
      </c>
      <c r="U3816" s="11">
        <f t="shared" si="299"/>
        <v>2015</v>
      </c>
    </row>
    <row r="3817" spans="1:21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0" t="s">
        <v>8319</v>
      </c>
      <c r="R3817" t="s">
        <v>8357</v>
      </c>
      <c r="S3817" s="16">
        <f t="shared" si="297"/>
        <v>41835.951782407406</v>
      </c>
      <c r="T3817" s="16">
        <f t="shared" si="298"/>
        <v>41865.951782407406</v>
      </c>
      <c r="U3817" s="11">
        <f t="shared" si="299"/>
        <v>2014</v>
      </c>
    </row>
    <row r="3818" spans="1:21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0" t="s">
        <v>8319</v>
      </c>
      <c r="R3818" t="s">
        <v>8345</v>
      </c>
      <c r="S3818" s="16">
        <f t="shared" si="297"/>
        <v>42155.139479166668</v>
      </c>
      <c r="T3818" s="16">
        <f t="shared" si="298"/>
        <v>42215.139479166668</v>
      </c>
      <c r="U3818" s="11">
        <f t="shared" si="299"/>
        <v>2015</v>
      </c>
    </row>
    <row r="3819" spans="1:21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0" t="s">
        <v>8323</v>
      </c>
      <c r="R3819" t="s">
        <v>8326</v>
      </c>
      <c r="S3819" s="16">
        <f t="shared" si="297"/>
        <v>42325.920717592591</v>
      </c>
      <c r="T3819" s="16">
        <f t="shared" si="298"/>
        <v>42355.920717592591</v>
      </c>
      <c r="U3819" s="11">
        <f t="shared" si="299"/>
        <v>2015</v>
      </c>
    </row>
    <row r="3820" spans="1:21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8323</v>
      </c>
      <c r="R3820" t="s">
        <v>8326</v>
      </c>
      <c r="S3820" s="16">
        <f t="shared" si="297"/>
        <v>42675.262962962966</v>
      </c>
      <c r="T3820" s="16">
        <f t="shared" si="298"/>
        <v>42705.304629629631</v>
      </c>
      <c r="U3820" s="11">
        <f t="shared" si="299"/>
        <v>2016</v>
      </c>
    </row>
    <row r="3821" spans="1:21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0" t="s">
        <v>8323</v>
      </c>
      <c r="R3821" t="s">
        <v>8326</v>
      </c>
      <c r="S3821" s="16">
        <f t="shared" si="297"/>
        <v>42322.025115740747</v>
      </c>
      <c r="T3821" s="16">
        <f t="shared" si="298"/>
        <v>42352.025115740747</v>
      </c>
      <c r="U3821" s="11">
        <f t="shared" si="299"/>
        <v>2015</v>
      </c>
    </row>
    <row r="3822" spans="1:21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8323</v>
      </c>
      <c r="R3822" t="s">
        <v>8326</v>
      </c>
      <c r="S3822" s="16">
        <f t="shared" si="297"/>
        <v>42700.804756944446</v>
      </c>
      <c r="T3822" s="16">
        <f t="shared" si="298"/>
        <v>42730.804756944446</v>
      </c>
      <c r="U3822" s="11">
        <f t="shared" si="299"/>
        <v>2016</v>
      </c>
    </row>
    <row r="3823" spans="1:21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0" t="s">
        <v>8311</v>
      </c>
      <c r="R3823" t="s">
        <v>8356</v>
      </c>
      <c r="S3823" s="16">
        <f t="shared" si="297"/>
        <v>41257.531712962962</v>
      </c>
      <c r="T3823" s="16">
        <f t="shared" si="298"/>
        <v>41306.708333333336</v>
      </c>
      <c r="U3823" s="11">
        <f t="shared" si="299"/>
        <v>2012</v>
      </c>
    </row>
    <row r="3824" spans="1:21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0" t="s">
        <v>8319</v>
      </c>
      <c r="R3824" t="s">
        <v>8345</v>
      </c>
      <c r="S3824" s="16">
        <f t="shared" si="297"/>
        <v>42122.629502314812</v>
      </c>
      <c r="T3824" s="16">
        <f t="shared" si="298"/>
        <v>42143.629502314812</v>
      </c>
      <c r="U3824" s="11">
        <f t="shared" si="299"/>
        <v>2015</v>
      </c>
    </row>
    <row r="3825" spans="1:21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0" t="s">
        <v>8323</v>
      </c>
      <c r="R3825" t="s">
        <v>8326</v>
      </c>
      <c r="S3825" s="16">
        <f t="shared" si="297"/>
        <v>42550.048449074078</v>
      </c>
      <c r="T3825" s="16">
        <f t="shared" si="298"/>
        <v>42580.978472222225</v>
      </c>
      <c r="U3825" s="11">
        <f t="shared" si="299"/>
        <v>2016</v>
      </c>
    </row>
    <row r="3826" spans="1:21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0" t="s">
        <v>8311</v>
      </c>
      <c r="R3826" t="s">
        <v>8352</v>
      </c>
      <c r="S3826" s="16">
        <f t="shared" si="297"/>
        <v>41289.999641203707</v>
      </c>
      <c r="T3826" s="16">
        <f t="shared" si="298"/>
        <v>41329.999641203707</v>
      </c>
      <c r="U3826" s="11">
        <f t="shared" si="299"/>
        <v>2013</v>
      </c>
    </row>
    <row r="3827" spans="1:21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0" t="s">
        <v>8321</v>
      </c>
      <c r="R3827" t="s">
        <v>8325</v>
      </c>
      <c r="S3827" s="16">
        <f t="shared" si="297"/>
        <v>42351.658842592587</v>
      </c>
      <c r="T3827" s="16">
        <f t="shared" si="298"/>
        <v>42381.658842592587</v>
      </c>
      <c r="U3827" s="11">
        <f t="shared" si="299"/>
        <v>2015</v>
      </c>
    </row>
    <row r="3828" spans="1:21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0" t="s">
        <v>8327</v>
      </c>
      <c r="R3828" t="s">
        <v>8350</v>
      </c>
      <c r="S3828" s="16">
        <f t="shared" si="297"/>
        <v>41681.189699074072</v>
      </c>
      <c r="T3828" s="16">
        <f t="shared" si="298"/>
        <v>41711.148032407407</v>
      </c>
      <c r="U3828" s="11">
        <f t="shared" si="299"/>
        <v>2014</v>
      </c>
    </row>
    <row r="3829" spans="1:21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0" t="s">
        <v>8313</v>
      </c>
      <c r="R3829" t="s">
        <v>8351</v>
      </c>
      <c r="S3829" s="16">
        <f t="shared" si="297"/>
        <v>42603.354131944448</v>
      </c>
      <c r="T3829" s="16">
        <f t="shared" si="298"/>
        <v>42633.354131944448</v>
      </c>
      <c r="U3829" s="11">
        <f t="shared" si="299"/>
        <v>2016</v>
      </c>
    </row>
    <row r="3830" spans="1:21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0" t="s">
        <v>8313</v>
      </c>
      <c r="R3830" t="s">
        <v>8314</v>
      </c>
      <c r="S3830" s="16">
        <f t="shared" si="297"/>
        <v>42067.234375</v>
      </c>
      <c r="T3830" s="16">
        <f t="shared" si="298"/>
        <v>42097.192708333328</v>
      </c>
      <c r="U3830" s="11">
        <f t="shared" si="299"/>
        <v>2015</v>
      </c>
    </row>
    <row r="3831" spans="1:21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0" t="s">
        <v>8316</v>
      </c>
      <c r="R3831" t="s">
        <v>8334</v>
      </c>
      <c r="S3831" s="16">
        <f t="shared" si="297"/>
        <v>41927.235636574071</v>
      </c>
      <c r="T3831" s="16">
        <f t="shared" si="298"/>
        <v>41957.277303240742</v>
      </c>
      <c r="U3831" s="11">
        <f t="shared" si="299"/>
        <v>2014</v>
      </c>
    </row>
    <row r="3832" spans="1:21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8319</v>
      </c>
      <c r="R3832" t="s">
        <v>8345</v>
      </c>
      <c r="S3832" s="16">
        <f t="shared" si="297"/>
        <v>42342.03943287037</v>
      </c>
      <c r="T3832" s="16">
        <f t="shared" si="298"/>
        <v>42372.03943287037</v>
      </c>
      <c r="U3832" s="11">
        <f t="shared" si="299"/>
        <v>2015</v>
      </c>
    </row>
    <row r="3833" spans="1:21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8319</v>
      </c>
      <c r="R3833" t="s">
        <v>8345</v>
      </c>
      <c r="S3833" s="16">
        <f t="shared" si="297"/>
        <v>42224.408275462964</v>
      </c>
      <c r="T3833" s="16">
        <f t="shared" si="298"/>
        <v>42254.408275462964</v>
      </c>
      <c r="U3833" s="11">
        <f t="shared" si="299"/>
        <v>2015</v>
      </c>
    </row>
    <row r="3834" spans="1:21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8319</v>
      </c>
      <c r="R3834" t="s">
        <v>8345</v>
      </c>
      <c r="S3834" s="16">
        <f t="shared" si="297"/>
        <v>41830.820567129631</v>
      </c>
      <c r="T3834" s="16">
        <f t="shared" si="298"/>
        <v>41855.820567129631</v>
      </c>
      <c r="U3834" s="11">
        <f t="shared" si="299"/>
        <v>2014</v>
      </c>
    </row>
    <row r="3835" spans="1:21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8319</v>
      </c>
      <c r="R3835" t="s">
        <v>8345</v>
      </c>
      <c r="S3835" s="16">
        <f t="shared" si="297"/>
        <v>42154.64025462963</v>
      </c>
      <c r="T3835" s="16">
        <f t="shared" si="298"/>
        <v>42184.64025462963</v>
      </c>
      <c r="U3835" s="11">
        <f t="shared" si="299"/>
        <v>2015</v>
      </c>
    </row>
    <row r="3836" spans="1:21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0" t="s">
        <v>8323</v>
      </c>
      <c r="R3836" t="s">
        <v>8324</v>
      </c>
      <c r="S3836" s="16">
        <f t="shared" si="297"/>
        <v>42790.583368055552</v>
      </c>
      <c r="T3836" s="16">
        <f t="shared" si="298"/>
        <v>42810.541701388895</v>
      </c>
      <c r="U3836" s="11">
        <f t="shared" si="299"/>
        <v>2017</v>
      </c>
    </row>
    <row r="3837" spans="1:21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0" t="s">
        <v>8323</v>
      </c>
      <c r="R3837" t="s">
        <v>8335</v>
      </c>
      <c r="S3837" s="16">
        <f t="shared" si="297"/>
        <v>42666.666932870372</v>
      </c>
      <c r="T3837" s="16">
        <f t="shared" si="298"/>
        <v>42696.708599537036</v>
      </c>
      <c r="U3837" s="11">
        <f t="shared" si="299"/>
        <v>2016</v>
      </c>
    </row>
    <row r="3838" spans="1:21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0" t="s">
        <v>8323</v>
      </c>
      <c r="R3838" t="s">
        <v>8335</v>
      </c>
      <c r="S3838" s="16">
        <f t="shared" si="297"/>
        <v>42180.145787037036</v>
      </c>
      <c r="T3838" s="16">
        <f t="shared" si="298"/>
        <v>42230.145787037036</v>
      </c>
      <c r="U3838" s="11">
        <f t="shared" si="299"/>
        <v>2015</v>
      </c>
    </row>
    <row r="3839" spans="1:21" ht="48" hidden="1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0" t="s">
        <v>8323</v>
      </c>
      <c r="R3839" t="s">
        <v>8335</v>
      </c>
      <c r="S3839" s="16">
        <f t="shared" si="297"/>
        <v>41999.861064814817</v>
      </c>
      <c r="T3839" s="16">
        <f t="shared" si="298"/>
        <v>42029.861064814817</v>
      </c>
      <c r="U3839" s="11">
        <f t="shared" si="299"/>
        <v>2014</v>
      </c>
    </row>
    <row r="3840" spans="1:21" ht="48" hidden="1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0" t="s">
        <v>8323</v>
      </c>
      <c r="R3840" t="s">
        <v>8335</v>
      </c>
      <c r="S3840" s="16">
        <f t="shared" si="297"/>
        <v>41854.602650462963</v>
      </c>
      <c r="T3840" s="16">
        <f t="shared" si="298"/>
        <v>41884.602650462963</v>
      </c>
      <c r="U3840" s="11">
        <f t="shared" si="299"/>
        <v>2014</v>
      </c>
    </row>
    <row r="3841" spans="1:21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0" t="s">
        <v>8321</v>
      </c>
      <c r="R3841" t="s">
        <v>8339</v>
      </c>
      <c r="S3841" s="16">
        <f t="shared" si="297"/>
        <v>42400.176377314812</v>
      </c>
      <c r="T3841" s="16">
        <f t="shared" si="298"/>
        <v>42430.176377314812</v>
      </c>
      <c r="U3841" s="11">
        <f t="shared" si="299"/>
        <v>2016</v>
      </c>
    </row>
    <row r="3842" spans="1:21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0" t="s">
        <v>8311</v>
      </c>
      <c r="R3842" t="s">
        <v>8348</v>
      </c>
      <c r="S3842" s="16">
        <f t="shared" si="297"/>
        <v>41818.703275462962</v>
      </c>
      <c r="T3842" s="16">
        <f t="shared" si="298"/>
        <v>41848.703275462962</v>
      </c>
      <c r="U3842" s="11">
        <f t="shared" si="299"/>
        <v>2014</v>
      </c>
    </row>
    <row r="3843" spans="1:21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8308</v>
      </c>
      <c r="R3843" t="s">
        <v>8342</v>
      </c>
      <c r="S3843" s="16">
        <f t="shared" ref="S3843:S3906" si="302">(((J3843/60)/60)/24)+DATE(1970,1,1)</f>
        <v>42086.83085648148</v>
      </c>
      <c r="T3843" s="16">
        <f t="shared" ref="T3843:T3906" si="303">(((I3843/60)/60)/24)+DATE(1970,1,1)</f>
        <v>42116.83085648148</v>
      </c>
      <c r="U3843" s="11">
        <f t="shared" ref="U3843:U3906" si="304">YEAR(S3843)</f>
        <v>2015</v>
      </c>
    </row>
    <row r="3844" spans="1:21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0" t="s">
        <v>8311</v>
      </c>
      <c r="R3844" t="s">
        <v>8348</v>
      </c>
      <c r="S3844" s="16">
        <f t="shared" si="302"/>
        <v>42093.131469907406</v>
      </c>
      <c r="T3844" s="16">
        <f t="shared" si="303"/>
        <v>42123.131469907406</v>
      </c>
      <c r="U3844" s="11">
        <f t="shared" si="304"/>
        <v>2015</v>
      </c>
    </row>
    <row r="3845" spans="1:21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0" t="s">
        <v>8311</v>
      </c>
      <c r="R3845" t="s">
        <v>8348</v>
      </c>
      <c r="S3845" s="16">
        <f t="shared" si="302"/>
        <v>42707.926030092596</v>
      </c>
      <c r="T3845" s="16">
        <f t="shared" si="303"/>
        <v>42737.926030092596</v>
      </c>
      <c r="U3845" s="11">
        <f t="shared" si="304"/>
        <v>2016</v>
      </c>
    </row>
    <row r="3846" spans="1:21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0" t="s">
        <v>8308</v>
      </c>
      <c r="R3846" t="s">
        <v>8342</v>
      </c>
      <c r="S3846" s="16">
        <f t="shared" si="302"/>
        <v>41956.853078703702</v>
      </c>
      <c r="T3846" s="16">
        <f t="shared" si="303"/>
        <v>41991.853078703702</v>
      </c>
      <c r="U3846" s="11">
        <f t="shared" si="304"/>
        <v>2014</v>
      </c>
    </row>
    <row r="3847" spans="1:21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8325</v>
      </c>
      <c r="S3847" s="16">
        <f t="shared" si="302"/>
        <v>42567.004432870366</v>
      </c>
      <c r="T3847" s="16">
        <f t="shared" si="303"/>
        <v>42588.004432870366</v>
      </c>
      <c r="U3847" s="11">
        <f t="shared" si="304"/>
        <v>2016</v>
      </c>
    </row>
    <row r="3848" spans="1:21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0" t="s">
        <v>8321</v>
      </c>
      <c r="R3848" t="s">
        <v>8339</v>
      </c>
      <c r="S3848" s="16">
        <f t="shared" si="302"/>
        <v>42714.054398148146</v>
      </c>
      <c r="T3848" s="16">
        <f t="shared" si="303"/>
        <v>42744.054398148146</v>
      </c>
      <c r="U3848" s="11">
        <f t="shared" si="304"/>
        <v>2016</v>
      </c>
    </row>
    <row r="3849" spans="1:21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0" t="s">
        <v>8346</v>
      </c>
      <c r="R3849" t="s">
        <v>8347</v>
      </c>
      <c r="S3849" s="16">
        <f t="shared" si="302"/>
        <v>42382.431076388893</v>
      </c>
      <c r="T3849" s="16">
        <f t="shared" si="303"/>
        <v>42412.431076388893</v>
      </c>
      <c r="U3849" s="11">
        <f t="shared" si="304"/>
        <v>2016</v>
      </c>
    </row>
    <row r="3850" spans="1:21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0" t="s">
        <v>8323</v>
      </c>
      <c r="R3850" t="s">
        <v>8335</v>
      </c>
      <c r="S3850" s="16">
        <f t="shared" si="302"/>
        <v>42182.062476851846</v>
      </c>
      <c r="T3850" s="16">
        <f t="shared" si="303"/>
        <v>42212.062476851846</v>
      </c>
      <c r="U3850" s="11">
        <f t="shared" si="304"/>
        <v>2015</v>
      </c>
    </row>
    <row r="3851" spans="1:21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0" t="s">
        <v>8308</v>
      </c>
      <c r="R3851" t="s">
        <v>8310</v>
      </c>
      <c r="S3851" s="16">
        <f t="shared" si="302"/>
        <v>42732.060277777782</v>
      </c>
      <c r="T3851" s="16">
        <f t="shared" si="303"/>
        <v>42762.060277777782</v>
      </c>
      <c r="U3851" s="11">
        <f t="shared" si="304"/>
        <v>2016</v>
      </c>
    </row>
    <row r="3852" spans="1:21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0" t="s">
        <v>8321</v>
      </c>
      <c r="R3852" t="s">
        <v>8325</v>
      </c>
      <c r="S3852" s="16">
        <f t="shared" si="302"/>
        <v>42584.123865740738</v>
      </c>
      <c r="T3852" s="16">
        <f t="shared" si="303"/>
        <v>42614.123865740738</v>
      </c>
      <c r="U3852" s="11">
        <f t="shared" si="304"/>
        <v>2016</v>
      </c>
    </row>
    <row r="3853" spans="1:21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0" t="s">
        <v>8321</v>
      </c>
      <c r="R3853" t="s">
        <v>8325</v>
      </c>
      <c r="S3853" s="16">
        <f t="shared" si="302"/>
        <v>42164.908530092594</v>
      </c>
      <c r="T3853" s="16">
        <f t="shared" si="303"/>
        <v>42194.908530092594</v>
      </c>
      <c r="U3853" s="11">
        <f t="shared" si="304"/>
        <v>2015</v>
      </c>
    </row>
    <row r="3854" spans="1:21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0" t="s">
        <v>8321</v>
      </c>
      <c r="R3854" t="s">
        <v>8339</v>
      </c>
      <c r="S3854" s="16">
        <f t="shared" si="302"/>
        <v>42065.910983796297</v>
      </c>
      <c r="T3854" s="16">
        <f t="shared" si="303"/>
        <v>42095.869317129633</v>
      </c>
      <c r="U3854" s="11">
        <f t="shared" si="304"/>
        <v>2015</v>
      </c>
    </row>
    <row r="3855" spans="1:21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0" t="s">
        <v>8321</v>
      </c>
      <c r="R3855" t="s">
        <v>8339</v>
      </c>
      <c r="S3855" s="16">
        <f t="shared" si="302"/>
        <v>42366.982627314821</v>
      </c>
      <c r="T3855" s="16">
        <f t="shared" si="303"/>
        <v>42396.982627314821</v>
      </c>
      <c r="U3855" s="11">
        <f t="shared" si="304"/>
        <v>2015</v>
      </c>
    </row>
    <row r="3856" spans="1:21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8339</v>
      </c>
      <c r="S3856" s="16">
        <f t="shared" si="302"/>
        <v>40703.234386574077</v>
      </c>
      <c r="T3856" s="16">
        <f t="shared" si="303"/>
        <v>40733.234386574077</v>
      </c>
      <c r="U3856" s="11">
        <f t="shared" si="304"/>
        <v>2011</v>
      </c>
    </row>
    <row r="3857" spans="1:21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0" t="s">
        <v>8308</v>
      </c>
      <c r="R3857" t="s">
        <v>8342</v>
      </c>
      <c r="S3857" s="16">
        <f t="shared" si="302"/>
        <v>41975.842523148152</v>
      </c>
      <c r="T3857" s="16">
        <f t="shared" si="303"/>
        <v>42005.842523148152</v>
      </c>
      <c r="U3857" s="11">
        <f t="shared" si="304"/>
        <v>2014</v>
      </c>
    </row>
    <row r="3858" spans="1:21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0" t="s">
        <v>8308</v>
      </c>
      <c r="R3858" t="s">
        <v>8342</v>
      </c>
      <c r="S3858" s="16">
        <f t="shared" si="302"/>
        <v>42585.031782407401</v>
      </c>
      <c r="T3858" s="16">
        <f t="shared" si="303"/>
        <v>42615.031782407401</v>
      </c>
      <c r="U3858" s="11">
        <f t="shared" si="304"/>
        <v>2016</v>
      </c>
    </row>
    <row r="3859" spans="1:21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0" t="s">
        <v>8308</v>
      </c>
      <c r="R3859" t="s">
        <v>8342</v>
      </c>
      <c r="S3859" s="16">
        <f t="shared" si="302"/>
        <v>42515.061805555553</v>
      </c>
      <c r="T3859" s="16">
        <f t="shared" si="303"/>
        <v>42545.061805555553</v>
      </c>
      <c r="U3859" s="11">
        <f t="shared" si="304"/>
        <v>2016</v>
      </c>
    </row>
    <row r="3860" spans="1:21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0" t="s">
        <v>8346</v>
      </c>
      <c r="R3860" t="s">
        <v>8347</v>
      </c>
      <c r="S3860" s="16">
        <f t="shared" si="302"/>
        <v>42058.719641203701</v>
      </c>
      <c r="T3860" s="16">
        <f t="shared" si="303"/>
        <v>42118.677974537044</v>
      </c>
      <c r="U3860" s="11">
        <f t="shared" si="304"/>
        <v>2015</v>
      </c>
    </row>
    <row r="3861" spans="1:21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0" t="s">
        <v>8346</v>
      </c>
      <c r="R3861" t="s">
        <v>8347</v>
      </c>
      <c r="S3861" s="16">
        <f t="shared" si="302"/>
        <v>42678.871331018512</v>
      </c>
      <c r="T3861" s="16">
        <f t="shared" si="303"/>
        <v>42708.912997685184</v>
      </c>
      <c r="U3861" s="11">
        <f t="shared" si="304"/>
        <v>2016</v>
      </c>
    </row>
    <row r="3862" spans="1:21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0" t="s">
        <v>8316</v>
      </c>
      <c r="R3862" t="s">
        <v>8334</v>
      </c>
      <c r="S3862" s="16">
        <f t="shared" si="302"/>
        <v>41813.861388888887</v>
      </c>
      <c r="T3862" s="16">
        <f t="shared" si="303"/>
        <v>41843.861388888887</v>
      </c>
      <c r="U3862" s="11">
        <f t="shared" si="304"/>
        <v>2014</v>
      </c>
    </row>
    <row r="3863" spans="1:21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6">
        <f t="shared" si="302"/>
        <v>42509.724328703705</v>
      </c>
      <c r="T3863" s="16">
        <f t="shared" si="303"/>
        <v>42539.724328703705</v>
      </c>
      <c r="U3863" s="11">
        <f t="shared" si="304"/>
        <v>2016</v>
      </c>
    </row>
    <row r="3864" spans="1:21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0" t="s">
        <v>8311</v>
      </c>
      <c r="R3864" t="s">
        <v>8348</v>
      </c>
      <c r="S3864" s="16">
        <f t="shared" si="302"/>
        <v>42074.060671296291</v>
      </c>
      <c r="T3864" s="16">
        <f t="shared" si="303"/>
        <v>42104.060671296291</v>
      </c>
      <c r="U3864" s="11">
        <f t="shared" si="304"/>
        <v>2015</v>
      </c>
    </row>
    <row r="3865" spans="1:21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0" t="s">
        <v>8311</v>
      </c>
      <c r="R3865" t="s">
        <v>8352</v>
      </c>
      <c r="S3865" s="16">
        <f t="shared" si="302"/>
        <v>42554.917488425926</v>
      </c>
      <c r="T3865" s="16">
        <f t="shared" si="303"/>
        <v>42584.917488425926</v>
      </c>
      <c r="U3865" s="11">
        <f t="shared" si="304"/>
        <v>2016</v>
      </c>
    </row>
    <row r="3866" spans="1:21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8330</v>
      </c>
      <c r="S3866" s="16">
        <f t="shared" si="302"/>
        <v>42471.052152777775</v>
      </c>
      <c r="T3866" s="16">
        <f t="shared" si="303"/>
        <v>42531.052152777775</v>
      </c>
      <c r="U3866" s="11">
        <f t="shared" si="304"/>
        <v>2016</v>
      </c>
    </row>
    <row r="3867" spans="1:21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8330</v>
      </c>
      <c r="S3867" s="16">
        <f t="shared" si="302"/>
        <v>42614.675625000003</v>
      </c>
      <c r="T3867" s="16">
        <f t="shared" si="303"/>
        <v>42626.895833333328</v>
      </c>
      <c r="U3867" s="11">
        <f t="shared" si="304"/>
        <v>2016</v>
      </c>
    </row>
    <row r="3868" spans="1:21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0" t="s">
        <v>8316</v>
      </c>
      <c r="R3868" t="s">
        <v>8344</v>
      </c>
      <c r="S3868" s="16">
        <f t="shared" si="302"/>
        <v>42709.002881944441</v>
      </c>
      <c r="T3868" s="16">
        <f t="shared" si="303"/>
        <v>42739.002881944441</v>
      </c>
      <c r="U3868" s="11">
        <f t="shared" si="304"/>
        <v>2016</v>
      </c>
    </row>
    <row r="3869" spans="1:21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0" t="s">
        <v>8308</v>
      </c>
      <c r="R3869" t="s">
        <v>8342</v>
      </c>
      <c r="S3869" s="16">
        <f t="shared" si="302"/>
        <v>42130.78361111111</v>
      </c>
      <c r="T3869" s="16">
        <f t="shared" si="303"/>
        <v>42160.78361111111</v>
      </c>
      <c r="U3869" s="11">
        <f t="shared" si="304"/>
        <v>2015</v>
      </c>
    </row>
    <row r="3870" spans="1:21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0" t="s">
        <v>8308</v>
      </c>
      <c r="R3870" t="s">
        <v>8342</v>
      </c>
      <c r="S3870" s="16">
        <f t="shared" si="302"/>
        <v>42592.836076388892</v>
      </c>
      <c r="T3870" s="16">
        <f t="shared" si="303"/>
        <v>42622.836076388892</v>
      </c>
      <c r="U3870" s="11">
        <f t="shared" si="304"/>
        <v>2016</v>
      </c>
    </row>
    <row r="3871" spans="1:21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0" t="s">
        <v>8319</v>
      </c>
      <c r="R3871" t="s">
        <v>8345</v>
      </c>
      <c r="S3871" s="16">
        <f t="shared" si="302"/>
        <v>42397.89980324074</v>
      </c>
      <c r="T3871" s="16">
        <f t="shared" si="303"/>
        <v>42427.89980324074</v>
      </c>
      <c r="U3871" s="11">
        <f t="shared" si="304"/>
        <v>2016</v>
      </c>
    </row>
    <row r="3872" spans="1:21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8319</v>
      </c>
      <c r="R3872" t="s">
        <v>8345</v>
      </c>
      <c r="S3872" s="16">
        <f t="shared" si="302"/>
        <v>42265.818622685183</v>
      </c>
      <c r="T3872" s="16">
        <f t="shared" si="303"/>
        <v>42295.818622685183</v>
      </c>
      <c r="U3872" s="11">
        <f t="shared" si="304"/>
        <v>2015</v>
      </c>
    </row>
    <row r="3873" spans="1:21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0" t="s">
        <v>8319</v>
      </c>
      <c r="R3873" t="s">
        <v>8357</v>
      </c>
      <c r="S3873" s="16">
        <f t="shared" si="302"/>
        <v>42498.899398148147</v>
      </c>
      <c r="T3873" s="16">
        <f t="shared" si="303"/>
        <v>42528.879166666666</v>
      </c>
      <c r="U3873" s="11">
        <f t="shared" si="304"/>
        <v>2016</v>
      </c>
    </row>
    <row r="3874" spans="1:21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8319</v>
      </c>
      <c r="R3874" t="s">
        <v>8345</v>
      </c>
      <c r="S3874" s="16">
        <f t="shared" si="302"/>
        <v>42487.825752314813</v>
      </c>
      <c r="T3874" s="16">
        <f t="shared" si="303"/>
        <v>42508.825752314813</v>
      </c>
      <c r="U3874" s="11">
        <f t="shared" si="304"/>
        <v>2016</v>
      </c>
    </row>
    <row r="3875" spans="1:21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8319</v>
      </c>
      <c r="R3875" t="s">
        <v>8345</v>
      </c>
      <c r="S3875" s="16">
        <f t="shared" si="302"/>
        <v>42060.00980324074</v>
      </c>
      <c r="T3875" s="16">
        <f t="shared" si="303"/>
        <v>42104.968136574069</v>
      </c>
      <c r="U3875" s="11">
        <f t="shared" si="304"/>
        <v>2015</v>
      </c>
    </row>
    <row r="3876" spans="1:21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8319</v>
      </c>
      <c r="R3876" t="s">
        <v>8345</v>
      </c>
      <c r="S3876" s="16">
        <f t="shared" si="302"/>
        <v>42140.173252314817</v>
      </c>
      <c r="T3876" s="16">
        <f t="shared" si="303"/>
        <v>42170.173252314817</v>
      </c>
      <c r="U3876" s="11">
        <f t="shared" si="304"/>
        <v>2015</v>
      </c>
    </row>
    <row r="3877" spans="1:21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8319</v>
      </c>
      <c r="R3877" t="s">
        <v>8345</v>
      </c>
      <c r="S3877" s="16">
        <f t="shared" si="302"/>
        <v>42089.84520833334</v>
      </c>
      <c r="T3877" s="16">
        <f t="shared" si="303"/>
        <v>42119.84520833334</v>
      </c>
      <c r="U3877" s="11">
        <f t="shared" si="304"/>
        <v>2015</v>
      </c>
    </row>
    <row r="3878" spans="1:21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8356</v>
      </c>
      <c r="S3878" s="16">
        <f t="shared" si="302"/>
        <v>41863.636006944449</v>
      </c>
      <c r="T3878" s="16">
        <f t="shared" si="303"/>
        <v>41893.636006944449</v>
      </c>
      <c r="U3878" s="11">
        <f t="shared" si="304"/>
        <v>2014</v>
      </c>
    </row>
    <row r="3879" spans="1:21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0" t="s">
        <v>8323</v>
      </c>
      <c r="R3879" t="s">
        <v>8326</v>
      </c>
      <c r="S3879" s="16">
        <f t="shared" si="302"/>
        <v>42515.078217592592</v>
      </c>
      <c r="T3879" s="16">
        <f t="shared" si="303"/>
        <v>42575.078217592592</v>
      </c>
      <c r="U3879" s="11">
        <f t="shared" si="304"/>
        <v>2016</v>
      </c>
    </row>
    <row r="3880" spans="1:21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8323</v>
      </c>
      <c r="R3880" t="s">
        <v>8324</v>
      </c>
      <c r="S3880" s="16">
        <f t="shared" si="302"/>
        <v>42498.008391203708</v>
      </c>
      <c r="T3880" s="16">
        <f t="shared" si="303"/>
        <v>42528.008391203708</v>
      </c>
      <c r="U3880" s="11">
        <f t="shared" si="304"/>
        <v>2016</v>
      </c>
    </row>
    <row r="3881" spans="1:21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8323</v>
      </c>
      <c r="R3881" t="s">
        <v>8335</v>
      </c>
      <c r="S3881" s="16">
        <f t="shared" si="302"/>
        <v>42065.791574074072</v>
      </c>
      <c r="T3881" s="16">
        <f t="shared" si="303"/>
        <v>42090.749907407408</v>
      </c>
      <c r="U3881" s="11">
        <f t="shared" si="304"/>
        <v>2015</v>
      </c>
    </row>
    <row r="3882" spans="1:21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8323</v>
      </c>
      <c r="R3882" t="s">
        <v>8335</v>
      </c>
      <c r="S3882" s="16">
        <f t="shared" si="302"/>
        <v>41954.228032407409</v>
      </c>
      <c r="T3882" s="16">
        <f t="shared" si="303"/>
        <v>41984.228032407409</v>
      </c>
      <c r="U3882" s="11">
        <f t="shared" si="304"/>
        <v>2014</v>
      </c>
    </row>
    <row r="3883" spans="1:21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8323</v>
      </c>
      <c r="R3883" t="s">
        <v>8326</v>
      </c>
      <c r="S3883" s="16">
        <f t="shared" si="302"/>
        <v>42433.338749999995</v>
      </c>
      <c r="T3883" s="16">
        <f t="shared" si="303"/>
        <v>42461.25</v>
      </c>
      <c r="U3883" s="11">
        <f t="shared" si="304"/>
        <v>2016</v>
      </c>
    </row>
    <row r="3884" spans="1:21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0" t="s">
        <v>8323</v>
      </c>
      <c r="R3884" t="s">
        <v>8326</v>
      </c>
      <c r="S3884" s="16">
        <f t="shared" si="302"/>
        <v>42296.154131944444</v>
      </c>
      <c r="T3884" s="16">
        <f t="shared" si="303"/>
        <v>42326.195798611108</v>
      </c>
      <c r="U3884" s="11">
        <f t="shared" si="304"/>
        <v>2015</v>
      </c>
    </row>
    <row r="3885" spans="1:21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0" t="s">
        <v>8323</v>
      </c>
      <c r="R3885" t="s">
        <v>8326</v>
      </c>
      <c r="S3885" s="16">
        <f t="shared" si="302"/>
        <v>42344.824502314819</v>
      </c>
      <c r="T3885" s="16">
        <f t="shared" si="303"/>
        <v>42400.996527777781</v>
      </c>
      <c r="U3885" s="11">
        <f t="shared" si="304"/>
        <v>2015</v>
      </c>
    </row>
    <row r="3886" spans="1:21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0" t="s">
        <v>8323</v>
      </c>
      <c r="R3886" t="s">
        <v>8326</v>
      </c>
      <c r="S3886" s="16">
        <f t="shared" si="302"/>
        <v>42538.742893518516</v>
      </c>
      <c r="T3886" s="16">
        <f t="shared" si="303"/>
        <v>42568.742893518516</v>
      </c>
      <c r="U3886" s="11">
        <f t="shared" si="304"/>
        <v>2016</v>
      </c>
    </row>
    <row r="3887" spans="1:21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0" t="s">
        <v>8323</v>
      </c>
      <c r="R3887" t="s">
        <v>8326</v>
      </c>
      <c r="S3887" s="16">
        <f t="shared" si="302"/>
        <v>41836.190937499996</v>
      </c>
      <c r="T3887" s="16">
        <f t="shared" si="303"/>
        <v>41896.190937499996</v>
      </c>
      <c r="U3887" s="11">
        <f t="shared" si="304"/>
        <v>2014</v>
      </c>
    </row>
    <row r="3888" spans="1:21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0" t="s">
        <v>8319</v>
      </c>
      <c r="R3888" t="s">
        <v>8345</v>
      </c>
      <c r="S3888" s="16">
        <f t="shared" si="302"/>
        <v>42093.181944444441</v>
      </c>
      <c r="T3888" s="16">
        <f t="shared" si="303"/>
        <v>42123.181944444441</v>
      </c>
      <c r="U3888" s="11">
        <f t="shared" si="304"/>
        <v>2015</v>
      </c>
    </row>
    <row r="3889" spans="1:21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8342</v>
      </c>
      <c r="S3889" s="16">
        <f t="shared" si="302"/>
        <v>42283.3909375</v>
      </c>
      <c r="T3889" s="16">
        <f t="shared" si="303"/>
        <v>42339</v>
      </c>
      <c r="U3889" s="11">
        <f t="shared" si="304"/>
        <v>2015</v>
      </c>
    </row>
    <row r="3890" spans="1:21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0" t="s">
        <v>8319</v>
      </c>
      <c r="R3890" t="s">
        <v>8345</v>
      </c>
      <c r="S3890" s="16">
        <f t="shared" si="302"/>
        <v>41841.682314814818</v>
      </c>
      <c r="T3890" s="16">
        <f t="shared" si="303"/>
        <v>41871.682314814818</v>
      </c>
      <c r="U3890" s="11">
        <f t="shared" si="304"/>
        <v>2014</v>
      </c>
    </row>
    <row r="3891" spans="1:21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0" t="s">
        <v>8323</v>
      </c>
      <c r="R3891" t="s">
        <v>8324</v>
      </c>
      <c r="S3891" s="16">
        <f t="shared" si="302"/>
        <v>42293.922986111109</v>
      </c>
      <c r="T3891" s="16">
        <f t="shared" si="303"/>
        <v>42323.96465277778</v>
      </c>
      <c r="U3891" s="11">
        <f t="shared" si="304"/>
        <v>2015</v>
      </c>
    </row>
    <row r="3892" spans="1:21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0" t="s">
        <v>8323</v>
      </c>
      <c r="R3892" t="s">
        <v>8326</v>
      </c>
      <c r="S3892" s="16">
        <f t="shared" si="302"/>
        <v>42419.246168981481</v>
      </c>
      <c r="T3892" s="16">
        <f t="shared" si="303"/>
        <v>42434.246168981481</v>
      </c>
      <c r="U3892" s="11">
        <f t="shared" si="304"/>
        <v>2016</v>
      </c>
    </row>
    <row r="3893" spans="1:21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8348</v>
      </c>
      <c r="S3893" s="16">
        <f t="shared" si="302"/>
        <v>42086.811400462961</v>
      </c>
      <c r="T3893" s="16">
        <f t="shared" si="303"/>
        <v>42134.811400462961</v>
      </c>
      <c r="U3893" s="11">
        <f t="shared" si="304"/>
        <v>2015</v>
      </c>
    </row>
    <row r="3894" spans="1:21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8323</v>
      </c>
      <c r="R3894" t="s">
        <v>8326</v>
      </c>
      <c r="S3894" s="16">
        <f t="shared" si="302"/>
        <v>42613.841261574074</v>
      </c>
      <c r="T3894" s="16">
        <f t="shared" si="303"/>
        <v>42644.166666666672</v>
      </c>
      <c r="U3894" s="11">
        <f t="shared" si="304"/>
        <v>2016</v>
      </c>
    </row>
    <row r="3895" spans="1:21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0" t="s">
        <v>8313</v>
      </c>
      <c r="R3895" t="s">
        <v>8314</v>
      </c>
      <c r="S3895" s="16">
        <f t="shared" si="302"/>
        <v>41829.889027777775</v>
      </c>
      <c r="T3895" s="16">
        <f t="shared" si="303"/>
        <v>41859.889027777775</v>
      </c>
      <c r="U3895" s="11">
        <f t="shared" si="304"/>
        <v>2014</v>
      </c>
    </row>
    <row r="3896" spans="1:21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0" t="s">
        <v>8321</v>
      </c>
      <c r="R3896" t="s">
        <v>8325</v>
      </c>
      <c r="S3896" s="16">
        <f t="shared" si="302"/>
        <v>42096.686400462961</v>
      </c>
      <c r="T3896" s="16">
        <f t="shared" si="303"/>
        <v>42156.686400462961</v>
      </c>
      <c r="U3896" s="11">
        <f t="shared" si="304"/>
        <v>2015</v>
      </c>
    </row>
    <row r="3897" spans="1:21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0" t="s">
        <v>8316</v>
      </c>
      <c r="R3897" t="s">
        <v>8344</v>
      </c>
      <c r="S3897" s="16">
        <f t="shared" si="302"/>
        <v>41773.008738425924</v>
      </c>
      <c r="T3897" s="16">
        <f t="shared" si="303"/>
        <v>41803.008738425924</v>
      </c>
      <c r="U3897" s="11">
        <f t="shared" si="304"/>
        <v>2014</v>
      </c>
    </row>
    <row r="3898" spans="1:21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8319</v>
      </c>
      <c r="R3898" t="s">
        <v>8345</v>
      </c>
      <c r="S3898" s="16">
        <f t="shared" si="302"/>
        <v>42655.736956018518</v>
      </c>
      <c r="T3898" s="16">
        <f t="shared" si="303"/>
        <v>42700.778622685189</v>
      </c>
      <c r="U3898" s="11">
        <f t="shared" si="304"/>
        <v>2016</v>
      </c>
    </row>
    <row r="3899" spans="1:21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8319</v>
      </c>
      <c r="R3899" t="s">
        <v>8345</v>
      </c>
      <c r="S3899" s="16">
        <f t="shared" si="302"/>
        <v>42031.965138888889</v>
      </c>
      <c r="T3899" s="16">
        <f t="shared" si="303"/>
        <v>42080.75</v>
      </c>
      <c r="U3899" s="11">
        <f t="shared" si="304"/>
        <v>2015</v>
      </c>
    </row>
    <row r="3900" spans="1:21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0" t="s">
        <v>8319</v>
      </c>
      <c r="R3900" t="s">
        <v>8345</v>
      </c>
      <c r="S3900" s="16">
        <f t="shared" si="302"/>
        <v>41829.592002314814</v>
      </c>
      <c r="T3900" s="16">
        <f t="shared" si="303"/>
        <v>41874.592002314814</v>
      </c>
      <c r="U3900" s="11">
        <f t="shared" si="304"/>
        <v>2014</v>
      </c>
    </row>
    <row r="3901" spans="1:21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0" t="s">
        <v>8311</v>
      </c>
      <c r="R3901" t="s">
        <v>8356</v>
      </c>
      <c r="S3901" s="16">
        <f t="shared" si="302"/>
        <v>41537.869143518517</v>
      </c>
      <c r="T3901" s="16">
        <f t="shared" si="303"/>
        <v>41552.869143518517</v>
      </c>
      <c r="U3901" s="11">
        <f t="shared" si="304"/>
        <v>2013</v>
      </c>
    </row>
    <row r="3902" spans="1:21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8323</v>
      </c>
      <c r="R3902" t="s">
        <v>8326</v>
      </c>
      <c r="S3902" s="16">
        <f t="shared" si="302"/>
        <v>42108.692060185189</v>
      </c>
      <c r="T3902" s="16">
        <f t="shared" si="303"/>
        <v>42153.692060185189</v>
      </c>
      <c r="U3902" s="11">
        <f t="shared" si="304"/>
        <v>2015</v>
      </c>
    </row>
    <row r="3903" spans="1:21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8323</v>
      </c>
      <c r="R3903" t="s">
        <v>8335</v>
      </c>
      <c r="S3903" s="16">
        <f t="shared" si="302"/>
        <v>42527.00953703704</v>
      </c>
      <c r="T3903" s="16">
        <f t="shared" si="303"/>
        <v>42582.291666666672</v>
      </c>
      <c r="U3903" s="11">
        <f t="shared" si="304"/>
        <v>2016</v>
      </c>
    </row>
    <row r="3904" spans="1:21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8323</v>
      </c>
      <c r="R3904" t="s">
        <v>8326</v>
      </c>
      <c r="S3904" s="16">
        <f t="shared" si="302"/>
        <v>42228.151701388888</v>
      </c>
      <c r="T3904" s="16">
        <f t="shared" si="303"/>
        <v>42253.151701388888</v>
      </c>
      <c r="U3904" s="11">
        <f t="shared" si="304"/>
        <v>2015</v>
      </c>
    </row>
    <row r="3905" spans="1:21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8321</v>
      </c>
      <c r="R3905" t="s">
        <v>8339</v>
      </c>
      <c r="S3905" s="16">
        <f t="shared" si="302"/>
        <v>41041.167627314811</v>
      </c>
      <c r="T3905" s="16">
        <f t="shared" si="303"/>
        <v>41101.160474537035</v>
      </c>
      <c r="U3905" s="11">
        <f t="shared" si="304"/>
        <v>2012</v>
      </c>
    </row>
    <row r="3906" spans="1:21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0" t="s">
        <v>8308</v>
      </c>
      <c r="R3906" t="s">
        <v>8342</v>
      </c>
      <c r="S3906" s="16">
        <f t="shared" si="302"/>
        <v>42380.696342592593</v>
      </c>
      <c r="T3906" s="16">
        <f t="shared" si="303"/>
        <v>42410.696342592593</v>
      </c>
      <c r="U3906" s="11">
        <f t="shared" si="304"/>
        <v>2016</v>
      </c>
    </row>
    <row r="3907" spans="1:21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8308</v>
      </c>
      <c r="R3907" t="s">
        <v>8342</v>
      </c>
      <c r="S3907" s="16">
        <f t="shared" ref="S3907:S3970" si="307">(((J3907/60)/60)/24)+DATE(1970,1,1)</f>
        <v>42503.353506944448</v>
      </c>
      <c r="T3907" s="16">
        <f t="shared" ref="T3907:T3970" si="308">(((I3907/60)/60)/24)+DATE(1970,1,1)</f>
        <v>42533.353506944448</v>
      </c>
      <c r="U3907" s="11">
        <f t="shared" ref="U3907:U3970" si="309">YEAR(S3907)</f>
        <v>2016</v>
      </c>
    </row>
    <row r="3908" spans="1:21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8339</v>
      </c>
      <c r="S3908" s="16">
        <f t="shared" si="307"/>
        <v>42223.616018518514</v>
      </c>
      <c r="T3908" s="16">
        <f t="shared" si="308"/>
        <v>42253.615277777775</v>
      </c>
      <c r="U3908" s="11">
        <f t="shared" si="309"/>
        <v>2015</v>
      </c>
    </row>
    <row r="3909" spans="1:21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8337</v>
      </c>
      <c r="S3909" s="16">
        <f t="shared" si="307"/>
        <v>41969.767824074079</v>
      </c>
      <c r="T3909" s="16">
        <f t="shared" si="308"/>
        <v>42012.762499999997</v>
      </c>
      <c r="U3909" s="11">
        <f t="shared" si="309"/>
        <v>2014</v>
      </c>
    </row>
    <row r="3910" spans="1:21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8339</v>
      </c>
      <c r="S3910" s="16">
        <f t="shared" si="307"/>
        <v>42591.31858796296</v>
      </c>
      <c r="T3910" s="16">
        <f t="shared" si="308"/>
        <v>42651.31858796296</v>
      </c>
      <c r="U3910" s="11">
        <f t="shared" si="309"/>
        <v>2016</v>
      </c>
    </row>
    <row r="3911" spans="1:21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8339</v>
      </c>
      <c r="S3911" s="16">
        <f t="shared" si="307"/>
        <v>42171.827604166669</v>
      </c>
      <c r="T3911" s="16">
        <f t="shared" si="308"/>
        <v>42201.827604166669</v>
      </c>
      <c r="U3911" s="11">
        <f t="shared" si="309"/>
        <v>2015</v>
      </c>
    </row>
    <row r="3912" spans="1:21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0" t="s">
        <v>8327</v>
      </c>
      <c r="R3912" t="s">
        <v>8350</v>
      </c>
      <c r="S3912" s="16">
        <f t="shared" si="307"/>
        <v>40338.02002314815</v>
      </c>
      <c r="T3912" s="16">
        <f t="shared" si="308"/>
        <v>40367.944444444445</v>
      </c>
      <c r="U3912" s="11">
        <f t="shared" si="309"/>
        <v>2010</v>
      </c>
    </row>
    <row r="3913" spans="1:21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0" t="s">
        <v>8327</v>
      </c>
      <c r="R3913" t="s">
        <v>8330</v>
      </c>
      <c r="S3913" s="16">
        <f t="shared" si="307"/>
        <v>42451.866967592592</v>
      </c>
      <c r="T3913" s="16">
        <f t="shared" si="308"/>
        <v>42491.866967592592</v>
      </c>
      <c r="U3913" s="11">
        <f t="shared" si="309"/>
        <v>2016</v>
      </c>
    </row>
    <row r="3914" spans="1:21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0" t="s">
        <v>8319</v>
      </c>
      <c r="R3914" t="s">
        <v>8357</v>
      </c>
      <c r="S3914" s="16">
        <f t="shared" si="307"/>
        <v>42047.05574074074</v>
      </c>
      <c r="T3914" s="16">
        <f t="shared" si="308"/>
        <v>42077.014074074075</v>
      </c>
      <c r="U3914" s="11">
        <f t="shared" si="309"/>
        <v>2015</v>
      </c>
    </row>
    <row r="3915" spans="1:21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8323</v>
      </c>
      <c r="R3915" t="s">
        <v>8326</v>
      </c>
      <c r="S3915" s="16">
        <f t="shared" si="307"/>
        <v>42408.999571759254</v>
      </c>
      <c r="T3915" s="16">
        <f t="shared" si="308"/>
        <v>42453.957905092597</v>
      </c>
      <c r="U3915" s="11">
        <f t="shared" si="309"/>
        <v>2016</v>
      </c>
    </row>
    <row r="3916" spans="1:21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0" t="s">
        <v>8319</v>
      </c>
      <c r="R3916" t="s">
        <v>8345</v>
      </c>
      <c r="S3916" s="16">
        <f t="shared" si="307"/>
        <v>42154.726446759261</v>
      </c>
      <c r="T3916" s="16">
        <f t="shared" si="308"/>
        <v>42185.65625</v>
      </c>
      <c r="U3916" s="11">
        <f t="shared" si="309"/>
        <v>2015</v>
      </c>
    </row>
    <row r="3917" spans="1:21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8339</v>
      </c>
      <c r="S3917" s="16">
        <f t="shared" si="307"/>
        <v>42285.909027777772</v>
      </c>
      <c r="T3917" s="16">
        <f t="shared" si="308"/>
        <v>42299.790972222225</v>
      </c>
      <c r="U3917" s="11">
        <f t="shared" si="309"/>
        <v>2015</v>
      </c>
    </row>
    <row r="3918" spans="1:21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8350</v>
      </c>
      <c r="S3918" s="16">
        <f t="shared" si="307"/>
        <v>40291.81150462963</v>
      </c>
      <c r="T3918" s="16">
        <f t="shared" si="308"/>
        <v>40337.799305555556</v>
      </c>
      <c r="U3918" s="11">
        <f t="shared" si="309"/>
        <v>2010</v>
      </c>
    </row>
    <row r="3919" spans="1:21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0" t="s">
        <v>8319</v>
      </c>
      <c r="R3919" t="s">
        <v>8345</v>
      </c>
      <c r="S3919" s="16">
        <f t="shared" si="307"/>
        <v>42029.07131944444</v>
      </c>
      <c r="T3919" s="16">
        <f t="shared" si="308"/>
        <v>42059.07131944444</v>
      </c>
      <c r="U3919" s="11">
        <f t="shared" si="309"/>
        <v>2015</v>
      </c>
    </row>
    <row r="3920" spans="1:21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0" t="s">
        <v>8313</v>
      </c>
      <c r="R3920" t="s">
        <v>8353</v>
      </c>
      <c r="S3920" s="16">
        <f t="shared" si="307"/>
        <v>41847.930694444447</v>
      </c>
      <c r="T3920" s="16">
        <f t="shared" si="308"/>
        <v>41877.930694444447</v>
      </c>
      <c r="U3920" s="11">
        <f t="shared" si="309"/>
        <v>2014</v>
      </c>
    </row>
    <row r="3921" spans="1:21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0" t="s">
        <v>8321</v>
      </c>
      <c r="R3921" t="s">
        <v>8325</v>
      </c>
      <c r="S3921" s="16">
        <f t="shared" si="307"/>
        <v>42072.758981481486</v>
      </c>
      <c r="T3921" s="16">
        <f t="shared" si="308"/>
        <v>42132.758981481486</v>
      </c>
      <c r="U3921" s="11">
        <f t="shared" si="309"/>
        <v>2015</v>
      </c>
    </row>
    <row r="3922" spans="1:21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0" t="s">
        <v>8321</v>
      </c>
      <c r="R3922" t="s">
        <v>8325</v>
      </c>
      <c r="S3922" s="16">
        <f t="shared" si="307"/>
        <v>42255.927824074075</v>
      </c>
      <c r="T3922" s="16">
        <f t="shared" si="308"/>
        <v>42285.874305555553</v>
      </c>
      <c r="U3922" s="11">
        <f t="shared" si="309"/>
        <v>2015</v>
      </c>
    </row>
    <row r="3923" spans="1:21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8321</v>
      </c>
      <c r="R3923" t="s">
        <v>8339</v>
      </c>
      <c r="S3923" s="16">
        <f t="shared" si="307"/>
        <v>41827.989861111113</v>
      </c>
      <c r="T3923" s="16">
        <f t="shared" si="308"/>
        <v>41887.989861111113</v>
      </c>
      <c r="U3923" s="11">
        <f t="shared" si="309"/>
        <v>2014</v>
      </c>
    </row>
    <row r="3924" spans="1:21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0" t="s">
        <v>8319</v>
      </c>
      <c r="R3924" t="s">
        <v>8345</v>
      </c>
      <c r="S3924" s="16">
        <f t="shared" si="307"/>
        <v>41897.660833333335</v>
      </c>
      <c r="T3924" s="16">
        <f t="shared" si="308"/>
        <v>41927.660833333335</v>
      </c>
      <c r="U3924" s="11">
        <f t="shared" si="309"/>
        <v>2014</v>
      </c>
    </row>
    <row r="3925" spans="1:21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0" t="s">
        <v>8311</v>
      </c>
      <c r="R3925" t="s">
        <v>8348</v>
      </c>
      <c r="S3925" s="16">
        <f t="shared" si="307"/>
        <v>42289.89634259259</v>
      </c>
      <c r="T3925" s="16">
        <f t="shared" si="308"/>
        <v>42319.938009259262</v>
      </c>
      <c r="U3925" s="11">
        <f t="shared" si="309"/>
        <v>2015</v>
      </c>
    </row>
    <row r="3926" spans="1:21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0" t="s">
        <v>8313</v>
      </c>
      <c r="R3926" t="s">
        <v>8355</v>
      </c>
      <c r="S3926" s="16">
        <f t="shared" si="307"/>
        <v>42219.282951388886</v>
      </c>
      <c r="T3926" s="16">
        <f t="shared" si="308"/>
        <v>42249.282951388886</v>
      </c>
      <c r="U3926" s="11">
        <f t="shared" si="309"/>
        <v>2015</v>
      </c>
    </row>
    <row r="3927" spans="1:21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6">
        <f t="shared" si="307"/>
        <v>42779.21365740741</v>
      </c>
      <c r="T3927" s="16">
        <f t="shared" si="308"/>
        <v>42839.171990740739</v>
      </c>
      <c r="U3927" s="11">
        <f t="shared" si="309"/>
        <v>2017</v>
      </c>
    </row>
    <row r="3928" spans="1:21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0" t="s">
        <v>8319</v>
      </c>
      <c r="R3928" t="s">
        <v>8345</v>
      </c>
      <c r="S3928" s="16">
        <f t="shared" si="307"/>
        <v>42238.022905092599</v>
      </c>
      <c r="T3928" s="16">
        <f t="shared" si="308"/>
        <v>42286.708333333328</v>
      </c>
      <c r="U3928" s="11">
        <f t="shared" si="309"/>
        <v>2015</v>
      </c>
    </row>
    <row r="3929" spans="1:21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8323</v>
      </c>
      <c r="R3929" t="s">
        <v>8326</v>
      </c>
      <c r="S3929" s="16">
        <f t="shared" si="307"/>
        <v>42253.633159722223</v>
      </c>
      <c r="T3929" s="16">
        <f t="shared" si="308"/>
        <v>42313.674826388888</v>
      </c>
      <c r="U3929" s="11">
        <f t="shared" si="309"/>
        <v>2015</v>
      </c>
    </row>
    <row r="3930" spans="1:21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0" t="s">
        <v>8311</v>
      </c>
      <c r="R3930" t="s">
        <v>8356</v>
      </c>
      <c r="S3930" s="16">
        <f t="shared" si="307"/>
        <v>42632.328784722224</v>
      </c>
      <c r="T3930" s="16">
        <f t="shared" si="308"/>
        <v>42662.328784722224</v>
      </c>
      <c r="U3930" s="11">
        <f t="shared" si="309"/>
        <v>2016</v>
      </c>
    </row>
    <row r="3931" spans="1:21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0" t="s">
        <v>8321</v>
      </c>
      <c r="R3931" t="s">
        <v>8337</v>
      </c>
      <c r="S3931" s="16">
        <f t="shared" si="307"/>
        <v>42559.064143518524</v>
      </c>
      <c r="T3931" s="16">
        <f t="shared" si="308"/>
        <v>42616.246527777781</v>
      </c>
      <c r="U3931" s="11">
        <f t="shared" si="309"/>
        <v>2016</v>
      </c>
    </row>
    <row r="3932" spans="1:21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0" t="s">
        <v>8327</v>
      </c>
      <c r="R3932" t="s">
        <v>8350</v>
      </c>
      <c r="S3932" s="16">
        <f t="shared" si="307"/>
        <v>41562.67155092593</v>
      </c>
      <c r="T3932" s="16">
        <f t="shared" si="308"/>
        <v>41592.713217592594</v>
      </c>
      <c r="U3932" s="11">
        <f t="shared" si="309"/>
        <v>2013</v>
      </c>
    </row>
    <row r="3933" spans="1:21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0" t="s">
        <v>8327</v>
      </c>
      <c r="R3933" t="s">
        <v>8330</v>
      </c>
      <c r="S3933" s="16">
        <f t="shared" si="307"/>
        <v>42179.306388888886</v>
      </c>
      <c r="T3933" s="16">
        <f t="shared" si="308"/>
        <v>42239.306388888886</v>
      </c>
      <c r="U3933" s="11">
        <f t="shared" si="309"/>
        <v>2015</v>
      </c>
    </row>
    <row r="3934" spans="1:21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0" t="s">
        <v>8308</v>
      </c>
      <c r="R3934" t="s">
        <v>8342</v>
      </c>
      <c r="S3934" s="16">
        <f t="shared" si="307"/>
        <v>41897.702199074076</v>
      </c>
      <c r="T3934" s="16">
        <f t="shared" si="308"/>
        <v>41918.208333333336</v>
      </c>
      <c r="U3934" s="11">
        <f t="shared" si="309"/>
        <v>2014</v>
      </c>
    </row>
    <row r="3935" spans="1:21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8323</v>
      </c>
      <c r="R3935" t="s">
        <v>8326</v>
      </c>
      <c r="S3935" s="16">
        <f t="shared" si="307"/>
        <v>41916.597638888888</v>
      </c>
      <c r="T3935" s="16">
        <f t="shared" si="308"/>
        <v>41976.639305555553</v>
      </c>
      <c r="U3935" s="11">
        <f t="shared" si="309"/>
        <v>2014</v>
      </c>
    </row>
    <row r="3936" spans="1:21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0" t="s">
        <v>8323</v>
      </c>
      <c r="R3936" t="s">
        <v>8335</v>
      </c>
      <c r="S3936" s="16">
        <f t="shared" si="307"/>
        <v>42255.696006944447</v>
      </c>
      <c r="T3936" s="16">
        <f t="shared" si="308"/>
        <v>42285.696006944447</v>
      </c>
      <c r="U3936" s="11">
        <f t="shared" si="309"/>
        <v>2015</v>
      </c>
    </row>
    <row r="3937" spans="1:21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8323</v>
      </c>
      <c r="R3937" t="s">
        <v>8326</v>
      </c>
      <c r="S3937" s="16">
        <f t="shared" si="307"/>
        <v>42457.932025462964</v>
      </c>
      <c r="T3937" s="16">
        <f t="shared" si="308"/>
        <v>42485.013888888891</v>
      </c>
      <c r="U3937" s="11">
        <f t="shared" si="309"/>
        <v>2016</v>
      </c>
    </row>
    <row r="3938" spans="1:21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0" t="s">
        <v>8319</v>
      </c>
      <c r="R3938" t="s">
        <v>8345</v>
      </c>
      <c r="S3938" s="16">
        <f t="shared" si="307"/>
        <v>41830.723611111112</v>
      </c>
      <c r="T3938" s="16">
        <f t="shared" si="308"/>
        <v>41860.723611111112</v>
      </c>
      <c r="U3938" s="11">
        <f t="shared" si="309"/>
        <v>2014</v>
      </c>
    </row>
    <row r="3939" spans="1:21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0" t="s">
        <v>8321</v>
      </c>
      <c r="R3939" t="s">
        <v>8337</v>
      </c>
      <c r="S3939" s="16">
        <f t="shared" si="307"/>
        <v>42221.909930555557</v>
      </c>
      <c r="T3939" s="16">
        <f t="shared" si="308"/>
        <v>42251.708333333328</v>
      </c>
      <c r="U3939" s="11">
        <f t="shared" si="309"/>
        <v>2015</v>
      </c>
    </row>
    <row r="3940" spans="1:21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0" t="s">
        <v>8321</v>
      </c>
      <c r="R3940" t="s">
        <v>8337</v>
      </c>
      <c r="S3940" s="16">
        <f t="shared" si="307"/>
        <v>41904.07671296296</v>
      </c>
      <c r="T3940" s="16">
        <f t="shared" si="308"/>
        <v>41934.07671296296</v>
      </c>
      <c r="U3940" s="11">
        <f t="shared" si="309"/>
        <v>2014</v>
      </c>
    </row>
    <row r="3941" spans="1:21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0" t="s">
        <v>8321</v>
      </c>
      <c r="R3941" t="s">
        <v>8325</v>
      </c>
      <c r="S3941" s="16">
        <f t="shared" si="307"/>
        <v>42171.913090277783</v>
      </c>
      <c r="T3941" s="16">
        <f t="shared" si="308"/>
        <v>42231.913090277783</v>
      </c>
      <c r="U3941" s="11">
        <f t="shared" si="309"/>
        <v>2015</v>
      </c>
    </row>
    <row r="3942" spans="1:21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0" t="s">
        <v>8321</v>
      </c>
      <c r="R3942" t="s">
        <v>8325</v>
      </c>
      <c r="S3942" s="16">
        <f t="shared" si="307"/>
        <v>42767.812893518523</v>
      </c>
      <c r="T3942" s="16">
        <f t="shared" si="308"/>
        <v>42797.833333333328</v>
      </c>
      <c r="U3942" s="11">
        <f t="shared" si="309"/>
        <v>2017</v>
      </c>
    </row>
    <row r="3943" spans="1:21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0" t="s">
        <v>8321</v>
      </c>
      <c r="R3943" t="s">
        <v>8339</v>
      </c>
      <c r="S3943" s="16">
        <f t="shared" si="307"/>
        <v>40070.901412037041</v>
      </c>
      <c r="T3943" s="16">
        <f t="shared" si="308"/>
        <v>40144.207638888889</v>
      </c>
      <c r="U3943" s="11">
        <f t="shared" si="309"/>
        <v>2009</v>
      </c>
    </row>
    <row r="3944" spans="1:21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8321</v>
      </c>
      <c r="R3944" t="s">
        <v>8339</v>
      </c>
      <c r="S3944" s="16">
        <f t="shared" si="307"/>
        <v>42091.778703703705</v>
      </c>
      <c r="T3944" s="16">
        <f t="shared" si="308"/>
        <v>42151.778703703705</v>
      </c>
      <c r="U3944" s="11">
        <f t="shared" si="309"/>
        <v>2015</v>
      </c>
    </row>
    <row r="3945" spans="1:21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6">
        <f t="shared" si="307"/>
        <v>42761.376238425932</v>
      </c>
      <c r="T3945" s="16">
        <f t="shared" si="308"/>
        <v>42791.376238425932</v>
      </c>
      <c r="U3945" s="11">
        <f t="shared" si="309"/>
        <v>2017</v>
      </c>
    </row>
    <row r="3946" spans="1:21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6">
        <f t="shared" si="307"/>
        <v>42108.988900462966</v>
      </c>
      <c r="T3946" s="16">
        <f t="shared" si="308"/>
        <v>42138.988900462966</v>
      </c>
      <c r="U3946" s="11">
        <f t="shared" si="309"/>
        <v>2015</v>
      </c>
    </row>
    <row r="3947" spans="1:21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6">
        <f t="shared" si="307"/>
        <v>41803.692789351851</v>
      </c>
      <c r="T3947" s="16">
        <f t="shared" si="308"/>
        <v>41833.692789351851</v>
      </c>
      <c r="U3947" s="11">
        <f t="shared" si="309"/>
        <v>2014</v>
      </c>
    </row>
    <row r="3948" spans="1:21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0" t="s">
        <v>8311</v>
      </c>
      <c r="R3948" t="s">
        <v>8352</v>
      </c>
      <c r="S3948" s="16">
        <f t="shared" si="307"/>
        <v>42227.173159722224</v>
      </c>
      <c r="T3948" s="16">
        <f t="shared" si="308"/>
        <v>42257.173159722224</v>
      </c>
      <c r="U3948" s="11">
        <f t="shared" si="309"/>
        <v>2015</v>
      </c>
    </row>
    <row r="3949" spans="1:21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0" t="s">
        <v>8327</v>
      </c>
      <c r="R3949" t="s">
        <v>8350</v>
      </c>
      <c r="S3949" s="16">
        <f t="shared" si="307"/>
        <v>42248.723738425921</v>
      </c>
      <c r="T3949" s="16">
        <f t="shared" si="308"/>
        <v>42268.723738425921</v>
      </c>
      <c r="U3949" s="11">
        <f t="shared" si="309"/>
        <v>2015</v>
      </c>
    </row>
    <row r="3950" spans="1:21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8310</v>
      </c>
      <c r="S3950" s="16">
        <f t="shared" si="307"/>
        <v>42614.356770833328</v>
      </c>
      <c r="T3950" s="16">
        <f t="shared" si="308"/>
        <v>42644.356770833328</v>
      </c>
      <c r="U3950" s="11">
        <f t="shared" si="309"/>
        <v>2016</v>
      </c>
    </row>
    <row r="3951" spans="1:21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0" t="s">
        <v>8316</v>
      </c>
      <c r="R3951" t="s">
        <v>8344</v>
      </c>
      <c r="S3951" s="16">
        <f t="shared" si="307"/>
        <v>42192.462048611109</v>
      </c>
      <c r="T3951" s="16">
        <f t="shared" si="308"/>
        <v>42222.462048611109</v>
      </c>
      <c r="U3951" s="11">
        <f t="shared" si="309"/>
        <v>2015</v>
      </c>
    </row>
    <row r="3952" spans="1:21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0" t="s">
        <v>8327</v>
      </c>
      <c r="R3952" t="s">
        <v>8354</v>
      </c>
      <c r="S3952" s="16">
        <f t="shared" si="307"/>
        <v>42193.941759259258</v>
      </c>
      <c r="T3952" s="16">
        <f t="shared" si="308"/>
        <v>42244.041666666672</v>
      </c>
      <c r="U3952" s="11">
        <f t="shared" si="309"/>
        <v>2015</v>
      </c>
    </row>
    <row r="3953" spans="1:21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8311</v>
      </c>
      <c r="R3953" t="s">
        <v>8348</v>
      </c>
      <c r="S3953" s="16">
        <f t="shared" si="307"/>
        <v>41831.705555555556</v>
      </c>
      <c r="T3953" s="16">
        <f t="shared" si="308"/>
        <v>41862.166666666664</v>
      </c>
      <c r="U3953" s="11">
        <f t="shared" si="309"/>
        <v>2014</v>
      </c>
    </row>
    <row r="3954" spans="1:21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0" t="s">
        <v>8311</v>
      </c>
      <c r="R3954" t="s">
        <v>8352</v>
      </c>
      <c r="S3954" s="16">
        <f t="shared" si="307"/>
        <v>41198.611712962964</v>
      </c>
      <c r="T3954" s="16">
        <f t="shared" si="308"/>
        <v>41228.653379629628</v>
      </c>
      <c r="U3954" s="11">
        <f t="shared" si="309"/>
        <v>2012</v>
      </c>
    </row>
    <row r="3955" spans="1:21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0" t="s">
        <v>8327</v>
      </c>
      <c r="R3955" t="s">
        <v>8330</v>
      </c>
      <c r="S3955" s="16">
        <f t="shared" si="307"/>
        <v>42125.913807870369</v>
      </c>
      <c r="T3955" s="16">
        <f t="shared" si="308"/>
        <v>42185.913807870369</v>
      </c>
      <c r="U3955" s="11">
        <f t="shared" si="309"/>
        <v>2015</v>
      </c>
    </row>
    <row r="3956" spans="1:21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0" t="s">
        <v>8327</v>
      </c>
      <c r="R3956" t="s">
        <v>8330</v>
      </c>
      <c r="S3956" s="16">
        <f t="shared" si="307"/>
        <v>42319.461377314816</v>
      </c>
      <c r="T3956" s="16">
        <f t="shared" si="308"/>
        <v>42349.461377314816</v>
      </c>
      <c r="U3956" s="11">
        <f t="shared" si="309"/>
        <v>2015</v>
      </c>
    </row>
    <row r="3957" spans="1:21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6">
        <f t="shared" si="307"/>
        <v>42167.813703703709</v>
      </c>
      <c r="T3957" s="16">
        <f t="shared" si="308"/>
        <v>42197.813703703709</v>
      </c>
      <c r="U3957" s="11">
        <f t="shared" si="309"/>
        <v>2015</v>
      </c>
    </row>
    <row r="3958" spans="1:21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0" t="s">
        <v>8319</v>
      </c>
      <c r="R3958" t="s">
        <v>8357</v>
      </c>
      <c r="S3958" s="16">
        <f t="shared" si="307"/>
        <v>41926.680879629632</v>
      </c>
      <c r="T3958" s="16">
        <f t="shared" si="308"/>
        <v>41956.722546296296</v>
      </c>
      <c r="U3958" s="11">
        <f t="shared" si="309"/>
        <v>2014</v>
      </c>
    </row>
    <row r="3959" spans="1:21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0" t="s">
        <v>8311</v>
      </c>
      <c r="R3959" t="s">
        <v>8356</v>
      </c>
      <c r="S3959" s="16">
        <f t="shared" si="307"/>
        <v>41415.461319444446</v>
      </c>
      <c r="T3959" s="16">
        <f t="shared" si="308"/>
        <v>41445.461319444446</v>
      </c>
      <c r="U3959" s="11">
        <f t="shared" si="309"/>
        <v>2013</v>
      </c>
    </row>
    <row r="3960" spans="1:21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0" t="s">
        <v>8323</v>
      </c>
      <c r="R3960" t="s">
        <v>8335</v>
      </c>
      <c r="S3960" s="16">
        <f t="shared" si="307"/>
        <v>42236.276053240741</v>
      </c>
      <c r="T3960" s="16">
        <f t="shared" si="308"/>
        <v>42266.276053240741</v>
      </c>
      <c r="U3960" s="11">
        <f t="shared" si="309"/>
        <v>2015</v>
      </c>
    </row>
    <row r="3961" spans="1:21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0" t="s">
        <v>8323</v>
      </c>
      <c r="R3961" t="s">
        <v>8326</v>
      </c>
      <c r="S3961" s="16">
        <f t="shared" si="307"/>
        <v>42213.662905092591</v>
      </c>
      <c r="T3961" s="16">
        <f t="shared" si="308"/>
        <v>42243.662905092591</v>
      </c>
      <c r="U3961" s="11">
        <f t="shared" si="309"/>
        <v>2015</v>
      </c>
    </row>
    <row r="3962" spans="1:21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0" t="s">
        <v>8323</v>
      </c>
      <c r="R3962" t="s">
        <v>8326</v>
      </c>
      <c r="S3962" s="16">
        <f t="shared" si="307"/>
        <v>41941.585231481484</v>
      </c>
      <c r="T3962" s="16">
        <f t="shared" si="308"/>
        <v>41991.626898148148</v>
      </c>
      <c r="U3962" s="11">
        <f t="shared" si="309"/>
        <v>2014</v>
      </c>
    </row>
    <row r="3963" spans="1:21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0" t="s">
        <v>8311</v>
      </c>
      <c r="R3963" t="s">
        <v>8348</v>
      </c>
      <c r="S3963" s="16">
        <f t="shared" si="307"/>
        <v>42199.873402777783</v>
      </c>
      <c r="T3963" s="16">
        <f t="shared" si="308"/>
        <v>42259.873402777783</v>
      </c>
      <c r="U3963" s="11">
        <f t="shared" si="309"/>
        <v>2015</v>
      </c>
    </row>
    <row r="3964" spans="1:21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0" t="s">
        <v>8323</v>
      </c>
      <c r="R3964" t="s">
        <v>8326</v>
      </c>
      <c r="S3964" s="16">
        <f t="shared" si="307"/>
        <v>42390.002650462964</v>
      </c>
      <c r="T3964" s="16">
        <f t="shared" si="308"/>
        <v>42398.970138888893</v>
      </c>
      <c r="U3964" s="11">
        <f t="shared" si="309"/>
        <v>2016</v>
      </c>
    </row>
    <row r="3965" spans="1:21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0" t="s">
        <v>8346</v>
      </c>
      <c r="R3965" t="s">
        <v>8347</v>
      </c>
      <c r="S3965" s="16">
        <f t="shared" si="307"/>
        <v>42483.797395833331</v>
      </c>
      <c r="T3965" s="16">
        <f t="shared" si="308"/>
        <v>42527.839583333334</v>
      </c>
      <c r="U3965" s="11">
        <f t="shared" si="309"/>
        <v>2016</v>
      </c>
    </row>
    <row r="3966" spans="1:21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6">
        <f t="shared" si="307"/>
        <v>42276.120636574073</v>
      </c>
      <c r="T3966" s="16">
        <f t="shared" si="308"/>
        <v>42306.120636574073</v>
      </c>
      <c r="U3966" s="11">
        <f t="shared" si="309"/>
        <v>2015</v>
      </c>
    </row>
    <row r="3967" spans="1:21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0" t="s">
        <v>8321</v>
      </c>
      <c r="R3967" t="s">
        <v>8337</v>
      </c>
      <c r="S3967" s="16">
        <f t="shared" si="307"/>
        <v>42114.928726851853</v>
      </c>
      <c r="T3967" s="16">
        <f t="shared" si="308"/>
        <v>42139.928726851853</v>
      </c>
      <c r="U3967" s="11">
        <f t="shared" si="309"/>
        <v>2015</v>
      </c>
    </row>
    <row r="3968" spans="1:21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0" t="s">
        <v>8311</v>
      </c>
      <c r="R3968" t="s">
        <v>8352</v>
      </c>
      <c r="S3968" s="16">
        <f t="shared" si="307"/>
        <v>42021.783368055556</v>
      </c>
      <c r="T3968" s="16">
        <f t="shared" si="308"/>
        <v>42051.783368055556</v>
      </c>
      <c r="U3968" s="11">
        <f t="shared" si="309"/>
        <v>2015</v>
      </c>
    </row>
    <row r="3969" spans="1:21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0" t="s">
        <v>8346</v>
      </c>
      <c r="R3969" t="s">
        <v>8347</v>
      </c>
      <c r="S3969" s="16">
        <f t="shared" si="307"/>
        <v>42432.276712962965</v>
      </c>
      <c r="T3969" s="16">
        <f t="shared" si="308"/>
        <v>42492.041666666672</v>
      </c>
      <c r="U3969" s="11">
        <f t="shared" si="309"/>
        <v>2016</v>
      </c>
    </row>
    <row r="3970" spans="1:21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0" t="s">
        <v>8316</v>
      </c>
      <c r="R3970" t="s">
        <v>8344</v>
      </c>
      <c r="S3970" s="16">
        <f t="shared" si="307"/>
        <v>42022.006099537044</v>
      </c>
      <c r="T3970" s="16">
        <f t="shared" si="308"/>
        <v>42052.006099537044</v>
      </c>
      <c r="U3970" s="11">
        <f t="shared" si="309"/>
        <v>2015</v>
      </c>
    </row>
    <row r="3971" spans="1:21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8311</v>
      </c>
      <c r="R3971" t="s">
        <v>8348</v>
      </c>
      <c r="S3971" s="16">
        <f t="shared" ref="S3971:S4034" si="312">(((J3971/60)/60)/24)+DATE(1970,1,1)</f>
        <v>41945.133506944447</v>
      </c>
      <c r="T3971" s="16">
        <f t="shared" ref="T3971:T4034" si="313">(((I3971/60)/60)/24)+DATE(1970,1,1)</f>
        <v>42005.175173611111</v>
      </c>
      <c r="U3971" s="11">
        <f t="shared" ref="U3971:U4034" si="314">YEAR(S3971)</f>
        <v>2014</v>
      </c>
    </row>
    <row r="3972" spans="1:21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0" t="s">
        <v>8311</v>
      </c>
      <c r="R3972" t="s">
        <v>8349</v>
      </c>
      <c r="S3972" s="16">
        <f t="shared" si="312"/>
        <v>40079.566157407404</v>
      </c>
      <c r="T3972" s="16">
        <f t="shared" si="313"/>
        <v>40149.034722222219</v>
      </c>
      <c r="U3972" s="11">
        <f t="shared" si="314"/>
        <v>2009</v>
      </c>
    </row>
    <row r="3973" spans="1:21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0" t="s">
        <v>8327</v>
      </c>
      <c r="R3973" t="s">
        <v>8330</v>
      </c>
      <c r="S3973" s="16">
        <f t="shared" si="312"/>
        <v>42325.683807870373</v>
      </c>
      <c r="T3973" s="16">
        <f t="shared" si="313"/>
        <v>42385.208333333328</v>
      </c>
      <c r="U3973" s="11">
        <f t="shared" si="314"/>
        <v>2015</v>
      </c>
    </row>
    <row r="3974" spans="1:21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0" t="s">
        <v>8308</v>
      </c>
      <c r="R3974" t="s">
        <v>8342</v>
      </c>
      <c r="S3974" s="16">
        <f t="shared" si="312"/>
        <v>42157.916481481487</v>
      </c>
      <c r="T3974" s="16">
        <f t="shared" si="313"/>
        <v>42187.916481481487</v>
      </c>
      <c r="U3974" s="11">
        <f t="shared" si="314"/>
        <v>2015</v>
      </c>
    </row>
    <row r="3975" spans="1:21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0" t="s">
        <v>8311</v>
      </c>
      <c r="R3975" t="s">
        <v>8356</v>
      </c>
      <c r="S3975" s="16">
        <f t="shared" si="312"/>
        <v>41194.579027777778</v>
      </c>
      <c r="T3975" s="16">
        <f t="shared" si="313"/>
        <v>41210.579027777778</v>
      </c>
      <c r="U3975" s="11">
        <f t="shared" si="314"/>
        <v>2012</v>
      </c>
    </row>
    <row r="3976" spans="1:21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0" t="s">
        <v>8323</v>
      </c>
      <c r="R3976" t="s">
        <v>8335</v>
      </c>
      <c r="S3976" s="16">
        <f t="shared" si="312"/>
        <v>42683.151331018518</v>
      </c>
      <c r="T3976" s="16">
        <f t="shared" si="313"/>
        <v>42713.192997685182</v>
      </c>
      <c r="U3976" s="11">
        <f t="shared" si="314"/>
        <v>2016</v>
      </c>
    </row>
    <row r="3977" spans="1:21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8323</v>
      </c>
      <c r="R3977" t="s">
        <v>8326</v>
      </c>
      <c r="S3977" s="16">
        <f t="shared" si="312"/>
        <v>42282.655543981484</v>
      </c>
      <c r="T3977" s="16">
        <f t="shared" si="313"/>
        <v>42342.697210648148</v>
      </c>
      <c r="U3977" s="11">
        <f t="shared" si="314"/>
        <v>2015</v>
      </c>
    </row>
    <row r="3978" spans="1:21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0" t="s">
        <v>8311</v>
      </c>
      <c r="R3978" t="s">
        <v>8352</v>
      </c>
      <c r="S3978" s="16">
        <f t="shared" si="312"/>
        <v>42690.858449074076</v>
      </c>
      <c r="T3978" s="16">
        <f t="shared" si="313"/>
        <v>42708.25</v>
      </c>
      <c r="U3978" s="11">
        <f t="shared" si="314"/>
        <v>2016</v>
      </c>
    </row>
    <row r="3979" spans="1:21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0" t="s">
        <v>8346</v>
      </c>
      <c r="R3979" t="s">
        <v>8347</v>
      </c>
      <c r="S3979" s="16">
        <f t="shared" si="312"/>
        <v>42406.992418981477</v>
      </c>
      <c r="T3979" s="16">
        <f t="shared" si="313"/>
        <v>42436.992418981477</v>
      </c>
      <c r="U3979" s="11">
        <f t="shared" si="314"/>
        <v>2016</v>
      </c>
    </row>
    <row r="3980" spans="1:21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0" t="s">
        <v>8313</v>
      </c>
      <c r="R3980" t="s">
        <v>8355</v>
      </c>
      <c r="S3980" s="16">
        <f t="shared" si="312"/>
        <v>42121.824525462958</v>
      </c>
      <c r="T3980" s="16">
        <f t="shared" si="313"/>
        <v>42151.824525462958</v>
      </c>
      <c r="U3980" s="11">
        <f t="shared" si="314"/>
        <v>2015</v>
      </c>
    </row>
    <row r="3981" spans="1:21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0" t="s">
        <v>8327</v>
      </c>
      <c r="R3981" t="s">
        <v>8350</v>
      </c>
      <c r="S3981" s="16">
        <f t="shared" si="312"/>
        <v>40434.853402777779</v>
      </c>
      <c r="T3981" s="16">
        <f t="shared" si="313"/>
        <v>40473.208333333336</v>
      </c>
      <c r="U3981" s="11">
        <f t="shared" si="314"/>
        <v>2010</v>
      </c>
    </row>
    <row r="3982" spans="1:21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0" t="s">
        <v>8311</v>
      </c>
      <c r="R3982" t="s">
        <v>8356</v>
      </c>
      <c r="S3982" s="16">
        <f t="shared" si="312"/>
        <v>41747.887060185189</v>
      </c>
      <c r="T3982" s="16">
        <f t="shared" si="313"/>
        <v>41807.887060185189</v>
      </c>
      <c r="U3982" s="11">
        <f t="shared" si="314"/>
        <v>2014</v>
      </c>
    </row>
    <row r="3983" spans="1:21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0" t="s">
        <v>8316</v>
      </c>
      <c r="R3983" t="s">
        <v>8334</v>
      </c>
      <c r="S3983" s="16">
        <f t="shared" si="312"/>
        <v>41410.703993055555</v>
      </c>
      <c r="T3983" s="16">
        <f t="shared" si="313"/>
        <v>41424.703993055555</v>
      </c>
      <c r="U3983" s="11">
        <f t="shared" si="314"/>
        <v>2013</v>
      </c>
    </row>
    <row r="3984" spans="1:21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0" t="s">
        <v>8313</v>
      </c>
      <c r="R3984" t="s">
        <v>8353</v>
      </c>
      <c r="S3984" s="16">
        <f t="shared" si="312"/>
        <v>42651.006273148145</v>
      </c>
      <c r="T3984" s="16">
        <f t="shared" si="313"/>
        <v>42711.047939814816</v>
      </c>
      <c r="U3984" s="11">
        <f t="shared" si="314"/>
        <v>2016</v>
      </c>
    </row>
    <row r="3985" spans="1:21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0" t="s">
        <v>8321</v>
      </c>
      <c r="R3985" t="s">
        <v>8337</v>
      </c>
      <c r="S3985" s="16">
        <f t="shared" si="312"/>
        <v>42096.410115740742</v>
      </c>
      <c r="T3985" s="16">
        <f t="shared" si="313"/>
        <v>42140.427777777775</v>
      </c>
      <c r="U3985" s="11">
        <f t="shared" si="314"/>
        <v>2015</v>
      </c>
    </row>
    <row r="3986" spans="1:21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0" t="s">
        <v>8321</v>
      </c>
      <c r="R3986" t="s">
        <v>8325</v>
      </c>
      <c r="S3986" s="16">
        <f t="shared" si="312"/>
        <v>42383.933993055558</v>
      </c>
      <c r="T3986" s="16">
        <f t="shared" si="313"/>
        <v>42413.933993055558</v>
      </c>
      <c r="U3986" s="11">
        <f t="shared" si="314"/>
        <v>2016</v>
      </c>
    </row>
    <row r="3987" spans="1:21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0" t="s">
        <v>8321</v>
      </c>
      <c r="R3987" t="s">
        <v>8339</v>
      </c>
      <c r="S3987" s="16">
        <f t="shared" si="312"/>
        <v>42228.629884259266</v>
      </c>
      <c r="T3987" s="16">
        <f t="shared" si="313"/>
        <v>42288.629884259266</v>
      </c>
      <c r="U3987" s="11">
        <f t="shared" si="314"/>
        <v>2015</v>
      </c>
    </row>
    <row r="3988" spans="1:21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0" t="s">
        <v>8327</v>
      </c>
      <c r="R3988" t="s">
        <v>8328</v>
      </c>
      <c r="S3988" s="16">
        <f t="shared" si="312"/>
        <v>41211.688750000001</v>
      </c>
      <c r="T3988" s="16">
        <f t="shared" si="313"/>
        <v>41241.730416666665</v>
      </c>
      <c r="U3988" s="11">
        <f t="shared" si="314"/>
        <v>2012</v>
      </c>
    </row>
    <row r="3989" spans="1:21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0" t="s">
        <v>8346</v>
      </c>
      <c r="R3989" t="s">
        <v>8347</v>
      </c>
      <c r="S3989" s="16">
        <f t="shared" si="312"/>
        <v>42319.851388888885</v>
      </c>
      <c r="T3989" s="16">
        <f t="shared" si="313"/>
        <v>42364.851388888885</v>
      </c>
      <c r="U3989" s="11">
        <f t="shared" si="314"/>
        <v>2015</v>
      </c>
    </row>
    <row r="3990" spans="1:21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0" t="s">
        <v>8316</v>
      </c>
      <c r="R3990" t="s">
        <v>8344</v>
      </c>
      <c r="S3990" s="16">
        <f t="shared" si="312"/>
        <v>42212.624189814815</v>
      </c>
      <c r="T3990" s="16">
        <f t="shared" si="313"/>
        <v>42272.624189814815</v>
      </c>
      <c r="U3990" s="11">
        <f t="shared" si="314"/>
        <v>2015</v>
      </c>
    </row>
    <row r="3991" spans="1:21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0" t="s">
        <v>8327</v>
      </c>
      <c r="R3991" t="s">
        <v>8330</v>
      </c>
      <c r="S3991" s="16">
        <f t="shared" si="312"/>
        <v>42272.087766203709</v>
      </c>
      <c r="T3991" s="16">
        <f t="shared" si="313"/>
        <v>42302.087766203709</v>
      </c>
      <c r="U3991" s="11">
        <f t="shared" si="314"/>
        <v>2015</v>
      </c>
    </row>
    <row r="3992" spans="1:21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0" t="s">
        <v>8327</v>
      </c>
      <c r="R3992" t="s">
        <v>8330</v>
      </c>
      <c r="S3992" s="16">
        <f t="shared" si="312"/>
        <v>42171.817384259266</v>
      </c>
      <c r="T3992" s="16">
        <f t="shared" si="313"/>
        <v>42201.817384259266</v>
      </c>
      <c r="U3992" s="11">
        <f t="shared" si="314"/>
        <v>2015</v>
      </c>
    </row>
    <row r="3993" spans="1:21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0" t="s">
        <v>8313</v>
      </c>
      <c r="R3993" t="s">
        <v>8314</v>
      </c>
      <c r="S3993" s="16">
        <f t="shared" si="312"/>
        <v>42172.906678240746</v>
      </c>
      <c r="T3993" s="16">
        <f t="shared" si="313"/>
        <v>42186.906678240746</v>
      </c>
      <c r="U3993" s="11">
        <f t="shared" si="314"/>
        <v>2015</v>
      </c>
    </row>
    <row r="3994" spans="1:21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0" t="s">
        <v>8308</v>
      </c>
      <c r="R3994" t="s">
        <v>8342</v>
      </c>
      <c r="S3994" s="16">
        <f t="shared" si="312"/>
        <v>42060.001805555556</v>
      </c>
      <c r="T3994" s="16">
        <f t="shared" si="313"/>
        <v>42094.985416666663</v>
      </c>
      <c r="U3994" s="11">
        <f t="shared" si="314"/>
        <v>2015</v>
      </c>
    </row>
    <row r="3995" spans="1:21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6">
        <f t="shared" si="312"/>
        <v>41993.738298611104</v>
      </c>
      <c r="T3995" s="16">
        <f t="shared" si="313"/>
        <v>42053.738298611104</v>
      </c>
      <c r="U3995" s="11">
        <f t="shared" si="314"/>
        <v>2014</v>
      </c>
    </row>
    <row r="3996" spans="1:21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6">
        <f t="shared" si="312"/>
        <v>42388.589085648149</v>
      </c>
      <c r="T3996" s="16">
        <f t="shared" si="313"/>
        <v>42395.589085648149</v>
      </c>
      <c r="U3996" s="11">
        <f t="shared" si="314"/>
        <v>2016</v>
      </c>
    </row>
    <row r="3997" spans="1:21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8323</v>
      </c>
      <c r="R3997" t="s">
        <v>8326</v>
      </c>
      <c r="S3997" s="16">
        <f t="shared" si="312"/>
        <v>42115.11618055556</v>
      </c>
      <c r="T3997" s="16">
        <f t="shared" si="313"/>
        <v>42175.11618055556</v>
      </c>
      <c r="U3997" s="11">
        <f t="shared" si="314"/>
        <v>2015</v>
      </c>
    </row>
    <row r="3998" spans="1:21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0" t="s">
        <v>8323</v>
      </c>
      <c r="R3998" t="s">
        <v>8324</v>
      </c>
      <c r="S3998" s="16">
        <f t="shared" si="312"/>
        <v>42077.129398148143</v>
      </c>
      <c r="T3998" s="16">
        <f t="shared" si="313"/>
        <v>42107.129398148143</v>
      </c>
      <c r="U3998" s="11">
        <f t="shared" si="314"/>
        <v>2015</v>
      </c>
    </row>
    <row r="3999" spans="1:21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8323</v>
      </c>
      <c r="R3999" t="s">
        <v>8335</v>
      </c>
      <c r="S3999" s="16">
        <f t="shared" si="312"/>
        <v>41899.627071759263</v>
      </c>
      <c r="T3999" s="16">
        <f t="shared" si="313"/>
        <v>41917.208333333336</v>
      </c>
      <c r="U3999" s="11">
        <f t="shared" si="314"/>
        <v>2014</v>
      </c>
    </row>
    <row r="4000" spans="1:21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0" t="s">
        <v>8323</v>
      </c>
      <c r="R4000" t="s">
        <v>8335</v>
      </c>
      <c r="S4000" s="16">
        <f t="shared" si="312"/>
        <v>42269.126226851848</v>
      </c>
      <c r="T4000" s="16">
        <f t="shared" si="313"/>
        <v>42299.126226851848</v>
      </c>
      <c r="U4000" s="11">
        <f t="shared" si="314"/>
        <v>2015</v>
      </c>
    </row>
    <row r="4001" spans="1:21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0" t="s">
        <v>8323</v>
      </c>
      <c r="R4001" t="s">
        <v>8326</v>
      </c>
      <c r="S4001" s="16">
        <f t="shared" si="312"/>
        <v>41926.542303240742</v>
      </c>
      <c r="T4001" s="16">
        <f t="shared" si="313"/>
        <v>41938.75</v>
      </c>
      <c r="U4001" s="11">
        <f t="shared" si="314"/>
        <v>2014</v>
      </c>
    </row>
    <row r="4002" spans="1:21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0" t="s">
        <v>8323</v>
      </c>
      <c r="R4002" t="s">
        <v>8326</v>
      </c>
      <c r="S4002" s="16">
        <f t="shared" si="312"/>
        <v>42286.749780092592</v>
      </c>
      <c r="T4002" s="16">
        <f t="shared" si="313"/>
        <v>42316.791446759264</v>
      </c>
      <c r="U4002" s="11">
        <f t="shared" si="314"/>
        <v>2015</v>
      </c>
    </row>
    <row r="4003" spans="1:21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0" t="s">
        <v>8323</v>
      </c>
      <c r="R4003" t="s">
        <v>8326</v>
      </c>
      <c r="S4003" s="16">
        <f t="shared" si="312"/>
        <v>42069.391446759255</v>
      </c>
      <c r="T4003" s="16">
        <f t="shared" si="313"/>
        <v>42099.349780092598</v>
      </c>
      <c r="U4003" s="11">
        <f t="shared" si="314"/>
        <v>2015</v>
      </c>
    </row>
    <row r="4004" spans="1:21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0" t="s">
        <v>8323</v>
      </c>
      <c r="R4004" t="s">
        <v>8326</v>
      </c>
      <c r="S4004" s="16">
        <f t="shared" si="312"/>
        <v>42511.698101851856</v>
      </c>
      <c r="T4004" s="16">
        <f t="shared" si="313"/>
        <v>42535.787500000006</v>
      </c>
      <c r="U4004" s="11">
        <f t="shared" si="314"/>
        <v>2016</v>
      </c>
    </row>
    <row r="4005" spans="1:21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0" t="s">
        <v>8327</v>
      </c>
      <c r="R4005" t="s">
        <v>8350</v>
      </c>
      <c r="S4005" s="16">
        <f t="shared" si="312"/>
        <v>40767.192395833335</v>
      </c>
      <c r="T4005" s="16">
        <f t="shared" si="313"/>
        <v>40797.192395833335</v>
      </c>
      <c r="U4005" s="11">
        <f t="shared" si="314"/>
        <v>2011</v>
      </c>
    </row>
    <row r="4006" spans="1:21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0" t="s">
        <v>8323</v>
      </c>
      <c r="R4006" t="s">
        <v>8326</v>
      </c>
      <c r="S4006" s="16">
        <f t="shared" si="312"/>
        <v>41950.114108796297</v>
      </c>
      <c r="T4006" s="16">
        <f t="shared" si="313"/>
        <v>42010.114108796297</v>
      </c>
      <c r="U4006" s="11">
        <f t="shared" si="314"/>
        <v>2014</v>
      </c>
    </row>
    <row r="4007" spans="1:21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8342</v>
      </c>
      <c r="S4007" s="16">
        <f t="shared" si="312"/>
        <v>42282.71629629629</v>
      </c>
      <c r="T4007" s="16">
        <f t="shared" si="313"/>
        <v>42312.757962962962</v>
      </c>
      <c r="U4007" s="11">
        <f t="shared" si="314"/>
        <v>2015</v>
      </c>
    </row>
    <row r="4008" spans="1:21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0" t="s">
        <v>8311</v>
      </c>
      <c r="R4008" t="s">
        <v>8352</v>
      </c>
      <c r="S4008" s="16">
        <f t="shared" si="312"/>
        <v>41594.207060185188</v>
      </c>
      <c r="T4008" s="16">
        <f t="shared" si="313"/>
        <v>41624.207060185188</v>
      </c>
      <c r="U4008" s="11">
        <f t="shared" si="314"/>
        <v>2013</v>
      </c>
    </row>
    <row r="4009" spans="1:21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0" t="s">
        <v>8327</v>
      </c>
      <c r="R4009" t="s">
        <v>8350</v>
      </c>
      <c r="S4009" s="16">
        <f t="shared" si="312"/>
        <v>40340.801562499997</v>
      </c>
      <c r="T4009" s="16">
        <f t="shared" si="313"/>
        <v>40386.207638888889</v>
      </c>
      <c r="U4009" s="11">
        <f t="shared" si="314"/>
        <v>2010</v>
      </c>
    </row>
    <row r="4010" spans="1:21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0" t="s">
        <v>8346</v>
      </c>
      <c r="R4010" t="s">
        <v>8347</v>
      </c>
      <c r="S4010" s="16">
        <f t="shared" si="312"/>
        <v>42231.7971875</v>
      </c>
      <c r="T4010" s="16">
        <f t="shared" si="313"/>
        <v>42261.7971875</v>
      </c>
      <c r="U4010" s="11">
        <f t="shared" si="314"/>
        <v>2015</v>
      </c>
    </row>
    <row r="4011" spans="1:21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0" t="s">
        <v>8346</v>
      </c>
      <c r="R4011" t="s">
        <v>8347</v>
      </c>
      <c r="S4011" s="16">
        <f t="shared" si="312"/>
        <v>41831.851840277777</v>
      </c>
      <c r="T4011" s="16">
        <f t="shared" si="313"/>
        <v>41861.916666666664</v>
      </c>
      <c r="U4011" s="11">
        <f t="shared" si="314"/>
        <v>2014</v>
      </c>
    </row>
    <row r="4012" spans="1:21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0" t="s">
        <v>8327</v>
      </c>
      <c r="R4012" t="s">
        <v>8354</v>
      </c>
      <c r="S4012" s="16">
        <f t="shared" si="312"/>
        <v>41110.680138888885</v>
      </c>
      <c r="T4012" s="16">
        <f t="shared" si="313"/>
        <v>41118.666666666664</v>
      </c>
      <c r="U4012" s="11">
        <f t="shared" si="314"/>
        <v>2012</v>
      </c>
    </row>
    <row r="4013" spans="1:21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0" t="s">
        <v>8327</v>
      </c>
      <c r="R4013" t="s">
        <v>8354</v>
      </c>
      <c r="S4013" s="16">
        <f t="shared" si="312"/>
        <v>40883.962581018517</v>
      </c>
      <c r="T4013" s="16">
        <f t="shared" si="313"/>
        <v>40913.962581018517</v>
      </c>
      <c r="U4013" s="11">
        <f t="shared" si="314"/>
        <v>2011</v>
      </c>
    </row>
    <row r="4014" spans="1:21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8310</v>
      </c>
      <c r="S4014" s="16">
        <f t="shared" si="312"/>
        <v>41806.106770833336</v>
      </c>
      <c r="T4014" s="16">
        <f t="shared" si="313"/>
        <v>41836.106770833336</v>
      </c>
      <c r="U4014" s="11">
        <f t="shared" si="314"/>
        <v>2014</v>
      </c>
    </row>
    <row r="4015" spans="1:21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8342</v>
      </c>
      <c r="S4015" s="16">
        <f t="shared" si="312"/>
        <v>42669.870173611111</v>
      </c>
      <c r="T4015" s="16">
        <f t="shared" si="313"/>
        <v>42699.911840277782</v>
      </c>
      <c r="U4015" s="11">
        <f t="shared" si="314"/>
        <v>2016</v>
      </c>
    </row>
    <row r="4016" spans="1:21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8352</v>
      </c>
      <c r="S4016" s="16">
        <f t="shared" si="312"/>
        <v>41411.866608796299</v>
      </c>
      <c r="T4016" s="16">
        <f t="shared" si="313"/>
        <v>41441.866608796299</v>
      </c>
      <c r="U4016" s="11">
        <f t="shared" si="314"/>
        <v>2013</v>
      </c>
    </row>
    <row r="4017" spans="1:21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8352</v>
      </c>
      <c r="S4017" s="16">
        <f t="shared" si="312"/>
        <v>42670.764039351852</v>
      </c>
      <c r="T4017" s="16">
        <f t="shared" si="313"/>
        <v>42700.805706018517</v>
      </c>
      <c r="U4017" s="11">
        <f t="shared" si="314"/>
        <v>2016</v>
      </c>
    </row>
    <row r="4018" spans="1:21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0" t="s">
        <v>8323</v>
      </c>
      <c r="R4018" t="s">
        <v>8326</v>
      </c>
      <c r="S4018" s="16">
        <f t="shared" si="312"/>
        <v>41793.710231481484</v>
      </c>
      <c r="T4018" s="16">
        <f t="shared" si="313"/>
        <v>41823.710231481484</v>
      </c>
      <c r="U4018" s="11">
        <f t="shared" si="314"/>
        <v>2014</v>
      </c>
    </row>
    <row r="4019" spans="1:21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8321</v>
      </c>
      <c r="R4019" t="s">
        <v>8339</v>
      </c>
      <c r="S4019" s="16">
        <f t="shared" si="312"/>
        <v>42100.086145833338</v>
      </c>
      <c r="T4019" s="16">
        <f t="shared" si="313"/>
        <v>42130.086145833338</v>
      </c>
      <c r="U4019" s="11">
        <f t="shared" si="314"/>
        <v>2015</v>
      </c>
    </row>
    <row r="4020" spans="1:21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0" t="s">
        <v>8327</v>
      </c>
      <c r="R4020" t="s">
        <v>8354</v>
      </c>
      <c r="S4020" s="16">
        <f t="shared" si="312"/>
        <v>41827.919166666667</v>
      </c>
      <c r="T4020" s="16">
        <f t="shared" si="313"/>
        <v>41858.291666666664</v>
      </c>
      <c r="U4020" s="11">
        <f t="shared" si="314"/>
        <v>2014</v>
      </c>
    </row>
    <row r="4021" spans="1:21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0" t="s">
        <v>8311</v>
      </c>
      <c r="R4021" t="s">
        <v>8352</v>
      </c>
      <c r="S4021" s="16">
        <f t="shared" si="312"/>
        <v>41053.200960648144</v>
      </c>
      <c r="T4021" s="16">
        <f t="shared" si="313"/>
        <v>41111.618750000001</v>
      </c>
      <c r="U4021" s="11">
        <f t="shared" si="314"/>
        <v>2012</v>
      </c>
    </row>
    <row r="4022" spans="1:21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0" t="s">
        <v>8311</v>
      </c>
      <c r="R4022" t="s">
        <v>8352</v>
      </c>
      <c r="S4022" s="16">
        <f t="shared" si="312"/>
        <v>40752.789710648147</v>
      </c>
      <c r="T4022" s="16">
        <f t="shared" si="313"/>
        <v>40782.789710648147</v>
      </c>
      <c r="U4022" s="11">
        <f t="shared" si="314"/>
        <v>2011</v>
      </c>
    </row>
    <row r="4023" spans="1:21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8327</v>
      </c>
      <c r="R4023" t="s">
        <v>8330</v>
      </c>
      <c r="S4023" s="16">
        <f t="shared" si="312"/>
        <v>42245.016736111109</v>
      </c>
      <c r="T4023" s="16">
        <f t="shared" si="313"/>
        <v>42256.666666666672</v>
      </c>
      <c r="U4023" s="11">
        <f t="shared" si="314"/>
        <v>2015</v>
      </c>
    </row>
    <row r="4024" spans="1:21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0" t="s">
        <v>8313</v>
      </c>
      <c r="R4024" t="s">
        <v>8353</v>
      </c>
      <c r="S4024" s="16">
        <f t="shared" si="312"/>
        <v>42329.58839120371</v>
      </c>
      <c r="T4024" s="16">
        <f t="shared" si="313"/>
        <v>42359.58839120371</v>
      </c>
      <c r="U4024" s="11">
        <f t="shared" si="314"/>
        <v>2015</v>
      </c>
    </row>
    <row r="4025" spans="1:21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8334</v>
      </c>
      <c r="S4025" s="16">
        <f t="shared" si="312"/>
        <v>40355.024953703702</v>
      </c>
      <c r="T4025" s="16">
        <f t="shared" si="313"/>
        <v>40390</v>
      </c>
      <c r="U4025" s="11">
        <f t="shared" si="314"/>
        <v>2010</v>
      </c>
    </row>
    <row r="4026" spans="1:21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8342</v>
      </c>
      <c r="S4026" s="16">
        <f t="shared" si="312"/>
        <v>42101.633703703701</v>
      </c>
      <c r="T4026" s="16">
        <f t="shared" si="313"/>
        <v>42161.633703703701</v>
      </c>
      <c r="U4026" s="11">
        <f t="shared" si="314"/>
        <v>2015</v>
      </c>
    </row>
    <row r="4027" spans="1:21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8342</v>
      </c>
      <c r="S4027" s="16">
        <f t="shared" si="312"/>
        <v>42150.777731481481</v>
      </c>
      <c r="T4027" s="16">
        <f t="shared" si="313"/>
        <v>42180.777731481481</v>
      </c>
      <c r="U4027" s="11">
        <f t="shared" si="314"/>
        <v>2015</v>
      </c>
    </row>
    <row r="4028" spans="1:21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6">
        <f t="shared" si="312"/>
        <v>42453.806307870371</v>
      </c>
      <c r="T4028" s="16">
        <f t="shared" si="313"/>
        <v>42513.806307870371</v>
      </c>
      <c r="U4028" s="11">
        <f t="shared" si="314"/>
        <v>2016</v>
      </c>
    </row>
    <row r="4029" spans="1:21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6">
        <f t="shared" si="312"/>
        <v>42494.471666666665</v>
      </c>
      <c r="T4029" s="16">
        <f t="shared" si="313"/>
        <v>42524.471666666665</v>
      </c>
      <c r="U4029" s="11">
        <f t="shared" si="314"/>
        <v>2016</v>
      </c>
    </row>
    <row r="4030" spans="1:21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0" t="s">
        <v>8311</v>
      </c>
      <c r="R4030" t="s">
        <v>8356</v>
      </c>
      <c r="S4030" s="16">
        <f t="shared" si="312"/>
        <v>41078.899826388886</v>
      </c>
      <c r="T4030" s="16">
        <f t="shared" si="313"/>
        <v>41090.833333333336</v>
      </c>
      <c r="U4030" s="11">
        <f t="shared" si="314"/>
        <v>2012</v>
      </c>
    </row>
    <row r="4031" spans="1:21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0" t="s">
        <v>8311</v>
      </c>
      <c r="R4031" t="s">
        <v>8349</v>
      </c>
      <c r="S4031" s="16">
        <f t="shared" si="312"/>
        <v>40990.050069444449</v>
      </c>
      <c r="T4031" s="16">
        <f t="shared" si="313"/>
        <v>41050.050069444449</v>
      </c>
      <c r="U4031" s="11">
        <f t="shared" si="314"/>
        <v>2012</v>
      </c>
    </row>
    <row r="4032" spans="1:21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8308</v>
      </c>
      <c r="R4032" t="s">
        <v>8310</v>
      </c>
      <c r="S4032" s="16">
        <f t="shared" si="312"/>
        <v>41836.595520833333</v>
      </c>
      <c r="T4032" s="16">
        <f t="shared" si="313"/>
        <v>41866.595520833333</v>
      </c>
      <c r="U4032" s="11">
        <f t="shared" si="314"/>
        <v>2014</v>
      </c>
    </row>
    <row r="4033" spans="1:21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0" t="s">
        <v>8321</v>
      </c>
      <c r="R4033" t="s">
        <v>8325</v>
      </c>
      <c r="S4033" s="16">
        <f t="shared" si="312"/>
        <v>42191.824062500003</v>
      </c>
      <c r="T4033" s="16">
        <f t="shared" si="313"/>
        <v>42221.824062500003</v>
      </c>
      <c r="U4033" s="11">
        <f t="shared" si="314"/>
        <v>2015</v>
      </c>
    </row>
    <row r="4034" spans="1:21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0" t="s">
        <v>8321</v>
      </c>
      <c r="R4034" t="s">
        <v>8325</v>
      </c>
      <c r="S4034" s="16">
        <f t="shared" si="312"/>
        <v>41857.18304398148</v>
      </c>
      <c r="T4034" s="16">
        <f t="shared" si="313"/>
        <v>41887.18304398148</v>
      </c>
      <c r="U4034" s="11">
        <f t="shared" si="314"/>
        <v>2014</v>
      </c>
    </row>
    <row r="4035" spans="1:21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8321</v>
      </c>
      <c r="R4035" t="s">
        <v>8339</v>
      </c>
      <c r="S4035" s="16">
        <f t="shared" ref="S4035:S4098" si="317">(((J4035/60)/60)/24)+DATE(1970,1,1)</f>
        <v>40987.83488425926</v>
      </c>
      <c r="T4035" s="16">
        <f t="shared" ref="T4035:T4098" si="318">(((I4035/60)/60)/24)+DATE(1970,1,1)</f>
        <v>41047.83488425926</v>
      </c>
      <c r="U4035" s="11">
        <f t="shared" ref="U4035:U4098" si="319">YEAR(S4035)</f>
        <v>2012</v>
      </c>
    </row>
    <row r="4036" spans="1:21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0" t="s">
        <v>8308</v>
      </c>
      <c r="R4036" t="s">
        <v>8342</v>
      </c>
      <c r="S4036" s="16">
        <f t="shared" si="317"/>
        <v>41849.035370370373</v>
      </c>
      <c r="T4036" s="16">
        <f t="shared" si="318"/>
        <v>41879.035370370373</v>
      </c>
      <c r="U4036" s="11">
        <f t="shared" si="319"/>
        <v>2014</v>
      </c>
    </row>
    <row r="4037" spans="1:21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0" t="s">
        <v>8327</v>
      </c>
      <c r="R4037" t="s">
        <v>8350</v>
      </c>
      <c r="S4037" s="16">
        <f t="shared" si="317"/>
        <v>41116.763275462967</v>
      </c>
      <c r="T4037" s="16">
        <f t="shared" si="318"/>
        <v>41146.763275462967</v>
      </c>
      <c r="U4037" s="11">
        <f t="shared" si="319"/>
        <v>2012</v>
      </c>
    </row>
    <row r="4038" spans="1:21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0" t="s">
        <v>8311</v>
      </c>
      <c r="R4038" t="s">
        <v>8348</v>
      </c>
      <c r="S4038" s="16">
        <f t="shared" si="317"/>
        <v>42485.64534722222</v>
      </c>
      <c r="T4038" s="16">
        <f t="shared" si="318"/>
        <v>42515.64534722222</v>
      </c>
      <c r="U4038" s="11">
        <f t="shared" si="319"/>
        <v>2016</v>
      </c>
    </row>
    <row r="4039" spans="1:21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0" t="s">
        <v>8311</v>
      </c>
      <c r="R4039" t="s">
        <v>8352</v>
      </c>
      <c r="S4039" s="16">
        <f t="shared" si="317"/>
        <v>41838.475219907406</v>
      </c>
      <c r="T4039" s="16">
        <f t="shared" si="318"/>
        <v>41898.475219907406</v>
      </c>
      <c r="U4039" s="11">
        <f t="shared" si="319"/>
        <v>2014</v>
      </c>
    </row>
    <row r="4040" spans="1:21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0" t="s">
        <v>8313</v>
      </c>
      <c r="R4040" t="s">
        <v>8351</v>
      </c>
      <c r="S4040" s="16">
        <f t="shared" si="317"/>
        <v>42069.104421296302</v>
      </c>
      <c r="T4040" s="16">
        <f t="shared" si="318"/>
        <v>42099.062754629631</v>
      </c>
      <c r="U4040" s="11">
        <f t="shared" si="319"/>
        <v>2015</v>
      </c>
    </row>
    <row r="4041" spans="1:21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0" t="s">
        <v>8313</v>
      </c>
      <c r="R4041" t="s">
        <v>8314</v>
      </c>
      <c r="S4041" s="16">
        <f t="shared" si="317"/>
        <v>41855.859814814816</v>
      </c>
      <c r="T4041" s="16">
        <f t="shared" si="318"/>
        <v>41876.859814814816</v>
      </c>
      <c r="U4041" s="11">
        <f t="shared" si="319"/>
        <v>2014</v>
      </c>
    </row>
    <row r="4042" spans="1:21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0" t="s">
        <v>8308</v>
      </c>
      <c r="R4042" t="s">
        <v>8342</v>
      </c>
      <c r="S4042" s="16">
        <f t="shared" si="317"/>
        <v>41978.930972222224</v>
      </c>
      <c r="T4042" s="16">
        <f t="shared" si="318"/>
        <v>42035.027083333334</v>
      </c>
      <c r="U4042" s="11">
        <f t="shared" si="319"/>
        <v>2014</v>
      </c>
    </row>
    <row r="4043" spans="1:21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8326</v>
      </c>
      <c r="S4043" s="16">
        <f t="shared" si="317"/>
        <v>41784.952488425923</v>
      </c>
      <c r="T4043" s="16">
        <f t="shared" si="318"/>
        <v>41811.458333333336</v>
      </c>
      <c r="U4043" s="11">
        <f t="shared" si="319"/>
        <v>2014</v>
      </c>
    </row>
    <row r="4044" spans="1:21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8326</v>
      </c>
      <c r="S4044" s="16">
        <f t="shared" si="317"/>
        <v>42103.024398148147</v>
      </c>
      <c r="T4044" s="16">
        <f t="shared" si="318"/>
        <v>42112.9375</v>
      </c>
      <c r="U4044" s="11">
        <f t="shared" si="319"/>
        <v>2015</v>
      </c>
    </row>
    <row r="4045" spans="1:21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8335</v>
      </c>
      <c r="S4045" s="16">
        <f t="shared" si="317"/>
        <v>41766.692037037035</v>
      </c>
      <c r="T4045" s="16">
        <f t="shared" si="318"/>
        <v>41826.692037037035</v>
      </c>
      <c r="U4045" s="11">
        <f t="shared" si="319"/>
        <v>2014</v>
      </c>
    </row>
    <row r="4046" spans="1:21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8326</v>
      </c>
      <c r="S4046" s="16">
        <f t="shared" si="317"/>
        <v>42186.01116898148</v>
      </c>
      <c r="T4046" s="16">
        <f t="shared" si="318"/>
        <v>42230.818055555559</v>
      </c>
      <c r="U4046" s="11">
        <f t="shared" si="319"/>
        <v>2015</v>
      </c>
    </row>
    <row r="4047" spans="1:21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0" t="s">
        <v>8327</v>
      </c>
      <c r="R4047" t="s">
        <v>8350</v>
      </c>
      <c r="S4047" s="16">
        <f t="shared" si="317"/>
        <v>40883.024178240739</v>
      </c>
      <c r="T4047" s="16">
        <f t="shared" si="318"/>
        <v>40926.833333333336</v>
      </c>
      <c r="U4047" s="11">
        <f t="shared" si="319"/>
        <v>2011</v>
      </c>
    </row>
    <row r="4048" spans="1:21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0" t="s">
        <v>8321</v>
      </c>
      <c r="R4048" t="s">
        <v>8337</v>
      </c>
      <c r="S4048" s="16">
        <f t="shared" si="317"/>
        <v>42541.837511574078</v>
      </c>
      <c r="T4048" s="16">
        <f t="shared" si="318"/>
        <v>42557</v>
      </c>
      <c r="U4048" s="11">
        <f t="shared" si="319"/>
        <v>2016</v>
      </c>
    </row>
    <row r="4049" spans="1:21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8310</v>
      </c>
      <c r="S4049" s="16">
        <f t="shared" si="317"/>
        <v>41837.984976851854</v>
      </c>
      <c r="T4049" s="16">
        <f t="shared" si="318"/>
        <v>41871.030555555553</v>
      </c>
      <c r="U4049" s="11">
        <f t="shared" si="319"/>
        <v>2014</v>
      </c>
    </row>
    <row r="4050" spans="1:21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0" t="s">
        <v>8313</v>
      </c>
      <c r="R4050" t="s">
        <v>8351</v>
      </c>
      <c r="S4050" s="16">
        <f t="shared" si="317"/>
        <v>41779.649317129632</v>
      </c>
      <c r="T4050" s="16">
        <f t="shared" si="318"/>
        <v>41789.649317129632</v>
      </c>
      <c r="U4050" s="11">
        <f t="shared" si="319"/>
        <v>2014</v>
      </c>
    </row>
    <row r="4051" spans="1:21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0" t="s">
        <v>8313</v>
      </c>
      <c r="R4051" t="s">
        <v>8351</v>
      </c>
      <c r="S4051" s="16">
        <f t="shared" si="317"/>
        <v>42256.984791666662</v>
      </c>
      <c r="T4051" s="16">
        <f t="shared" si="318"/>
        <v>42286.984791666662</v>
      </c>
      <c r="U4051" s="11">
        <f t="shared" si="319"/>
        <v>2015</v>
      </c>
    </row>
    <row r="4052" spans="1:21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8326</v>
      </c>
      <c r="S4052" s="16">
        <f t="shared" si="317"/>
        <v>42492.737847222219</v>
      </c>
      <c r="T4052" s="16">
        <f t="shared" si="318"/>
        <v>42534.166666666672</v>
      </c>
      <c r="U4052" s="11">
        <f t="shared" si="319"/>
        <v>2016</v>
      </c>
    </row>
    <row r="4053" spans="1:21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8326</v>
      </c>
      <c r="S4053" s="16">
        <f t="shared" si="317"/>
        <v>41793.814259259263</v>
      </c>
      <c r="T4053" s="16">
        <f t="shared" si="318"/>
        <v>41825.165972222225</v>
      </c>
      <c r="U4053" s="11">
        <f t="shared" si="319"/>
        <v>2014</v>
      </c>
    </row>
    <row r="4054" spans="1:21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8326</v>
      </c>
      <c r="S4054" s="16">
        <f t="shared" si="317"/>
        <v>42111.904097222221</v>
      </c>
      <c r="T4054" s="16">
        <f t="shared" si="318"/>
        <v>42171.904097222221</v>
      </c>
      <c r="U4054" s="11">
        <f t="shared" si="319"/>
        <v>2015</v>
      </c>
    </row>
    <row r="4055" spans="1:21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0" t="s">
        <v>8319</v>
      </c>
      <c r="R4055" t="s">
        <v>8357</v>
      </c>
      <c r="S4055" s="16">
        <f t="shared" si="317"/>
        <v>41971.876863425925</v>
      </c>
      <c r="T4055" s="16">
        <f t="shared" si="318"/>
        <v>41986.876863425925</v>
      </c>
      <c r="U4055" s="11">
        <f t="shared" si="319"/>
        <v>2014</v>
      </c>
    </row>
    <row r="4056" spans="1:21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8325</v>
      </c>
      <c r="S4056" s="16">
        <f t="shared" si="317"/>
        <v>42033.573009259257</v>
      </c>
      <c r="T4056" s="16">
        <f t="shared" si="318"/>
        <v>42063.573009259257</v>
      </c>
      <c r="U4056" s="11">
        <f t="shared" si="319"/>
        <v>2015</v>
      </c>
    </row>
    <row r="4057" spans="1:21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0" t="s">
        <v>8346</v>
      </c>
      <c r="R4057" t="s">
        <v>8347</v>
      </c>
      <c r="S4057" s="16">
        <f t="shared" si="317"/>
        <v>42046.79</v>
      </c>
      <c r="T4057" s="16">
        <f t="shared" si="318"/>
        <v>42076.748333333337</v>
      </c>
      <c r="U4057" s="11">
        <f t="shared" si="319"/>
        <v>2015</v>
      </c>
    </row>
    <row r="4058" spans="1:21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0" t="s">
        <v>8316</v>
      </c>
      <c r="R4058" t="s">
        <v>8334</v>
      </c>
      <c r="S4058" s="16">
        <f t="shared" si="317"/>
        <v>41775.713969907411</v>
      </c>
      <c r="T4058" s="16">
        <f t="shared" si="318"/>
        <v>41805.713969907411</v>
      </c>
      <c r="U4058" s="11">
        <f t="shared" si="319"/>
        <v>2014</v>
      </c>
    </row>
    <row r="4059" spans="1:21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8325</v>
      </c>
      <c r="S4059" s="16">
        <f t="shared" si="317"/>
        <v>42712.011944444443</v>
      </c>
      <c r="T4059" s="16">
        <f t="shared" si="318"/>
        <v>42742.011944444443</v>
      </c>
      <c r="U4059" s="11">
        <f t="shared" si="319"/>
        <v>2016</v>
      </c>
    </row>
    <row r="4060" spans="1:21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8325</v>
      </c>
      <c r="S4060" s="16">
        <f t="shared" si="317"/>
        <v>41911.934791666667</v>
      </c>
      <c r="T4060" s="16">
        <f t="shared" si="318"/>
        <v>41971.976458333331</v>
      </c>
      <c r="U4060" s="11">
        <f t="shared" si="319"/>
        <v>2014</v>
      </c>
    </row>
    <row r="4061" spans="1:21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0" t="s">
        <v>8321</v>
      </c>
      <c r="R4061" t="s">
        <v>8339</v>
      </c>
      <c r="S4061" s="16">
        <f t="shared" si="317"/>
        <v>41456.36241898148</v>
      </c>
      <c r="T4061" s="16">
        <f t="shared" si="318"/>
        <v>41486.36241898148</v>
      </c>
      <c r="U4061" s="11">
        <f t="shared" si="319"/>
        <v>2013</v>
      </c>
    </row>
    <row r="4062" spans="1:21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0" t="s">
        <v>8321</v>
      </c>
      <c r="R4062" t="s">
        <v>8339</v>
      </c>
      <c r="S4062" s="16">
        <f t="shared" si="317"/>
        <v>41113.968576388892</v>
      </c>
      <c r="T4062" s="16">
        <f t="shared" si="318"/>
        <v>41143.968576388892</v>
      </c>
      <c r="U4062" s="11">
        <f t="shared" si="319"/>
        <v>2012</v>
      </c>
    </row>
    <row r="4063" spans="1:21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0" t="s">
        <v>8327</v>
      </c>
      <c r="R4063" t="s">
        <v>8328</v>
      </c>
      <c r="S4063" s="16">
        <f t="shared" si="317"/>
        <v>41026.958969907406</v>
      </c>
      <c r="T4063" s="16">
        <f t="shared" si="318"/>
        <v>41056.958969907406</v>
      </c>
      <c r="U4063" s="11">
        <f t="shared" si="319"/>
        <v>2012</v>
      </c>
    </row>
    <row r="4064" spans="1:21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0" t="s">
        <v>8346</v>
      </c>
      <c r="R4064" t="s">
        <v>8347</v>
      </c>
      <c r="S4064" s="16">
        <f t="shared" si="317"/>
        <v>42583.030810185184</v>
      </c>
      <c r="T4064" s="16">
        <f t="shared" si="318"/>
        <v>42613.030810185184</v>
      </c>
      <c r="U4064" s="11">
        <f t="shared" si="319"/>
        <v>2016</v>
      </c>
    </row>
    <row r="4065" spans="1:21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0" t="s">
        <v>8311</v>
      </c>
      <c r="R4065" t="s">
        <v>8348</v>
      </c>
      <c r="S4065" s="16">
        <f t="shared" si="317"/>
        <v>42180.390277777777</v>
      </c>
      <c r="T4065" s="16">
        <f t="shared" si="318"/>
        <v>42240.390277777777</v>
      </c>
      <c r="U4065" s="11">
        <f t="shared" si="319"/>
        <v>2015</v>
      </c>
    </row>
    <row r="4066" spans="1:21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0" t="s">
        <v>8313</v>
      </c>
      <c r="R4066" t="s">
        <v>8355</v>
      </c>
      <c r="S4066" s="16">
        <f t="shared" si="317"/>
        <v>42053.051203703704</v>
      </c>
      <c r="T4066" s="16">
        <f t="shared" si="318"/>
        <v>42095.012499999997</v>
      </c>
      <c r="U4066" s="11">
        <f t="shared" si="319"/>
        <v>2015</v>
      </c>
    </row>
    <row r="4067" spans="1:21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0" t="s">
        <v>8327</v>
      </c>
      <c r="R4067" t="s">
        <v>8330</v>
      </c>
      <c r="S4067" s="16">
        <f t="shared" si="317"/>
        <v>42152.906851851847</v>
      </c>
      <c r="T4067" s="16">
        <f t="shared" si="318"/>
        <v>42166.625</v>
      </c>
      <c r="U4067" s="11">
        <f t="shared" si="319"/>
        <v>2015</v>
      </c>
    </row>
    <row r="4068" spans="1:21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8342</v>
      </c>
      <c r="S4068" s="16">
        <f t="shared" si="317"/>
        <v>42103.676180555558</v>
      </c>
      <c r="T4068" s="16">
        <f t="shared" si="318"/>
        <v>42115.676180555558</v>
      </c>
      <c r="U4068" s="11">
        <f t="shared" si="319"/>
        <v>2015</v>
      </c>
    </row>
    <row r="4069" spans="1:21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8342</v>
      </c>
      <c r="S4069" s="16">
        <f t="shared" si="317"/>
        <v>42346.736400462964</v>
      </c>
      <c r="T4069" s="16">
        <f t="shared" si="318"/>
        <v>42386.958333333328</v>
      </c>
      <c r="U4069" s="11">
        <f t="shared" si="319"/>
        <v>2015</v>
      </c>
    </row>
    <row r="4070" spans="1:21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0" t="s">
        <v>8319</v>
      </c>
      <c r="R4070" t="s">
        <v>8345</v>
      </c>
      <c r="S4070" s="16">
        <f t="shared" si="317"/>
        <v>41831.884108796294</v>
      </c>
      <c r="T4070" s="16">
        <f t="shared" si="318"/>
        <v>41861.884108796294</v>
      </c>
      <c r="U4070" s="11">
        <f t="shared" si="319"/>
        <v>2014</v>
      </c>
    </row>
    <row r="4071" spans="1:21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8326</v>
      </c>
      <c r="S4071" s="16">
        <f t="shared" si="317"/>
        <v>41954.545081018514</v>
      </c>
      <c r="T4071" s="16">
        <f t="shared" si="318"/>
        <v>41978.477777777778</v>
      </c>
      <c r="U4071" s="11">
        <f t="shared" si="319"/>
        <v>2014</v>
      </c>
    </row>
    <row r="4072" spans="1:21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8326</v>
      </c>
      <c r="S4072" s="16">
        <f t="shared" si="317"/>
        <v>41867.652280092596</v>
      </c>
      <c r="T4072" s="16">
        <f t="shared" si="318"/>
        <v>41875.291666666664</v>
      </c>
      <c r="U4072" s="11">
        <f t="shared" si="319"/>
        <v>2014</v>
      </c>
    </row>
    <row r="4073" spans="1:21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0" t="s">
        <v>8311</v>
      </c>
      <c r="R4073" t="s">
        <v>8348</v>
      </c>
      <c r="S4073" s="16">
        <f t="shared" si="317"/>
        <v>42461.447662037041</v>
      </c>
      <c r="T4073" s="16">
        <f t="shared" si="318"/>
        <v>42481.447662037041</v>
      </c>
      <c r="U4073" s="11">
        <f t="shared" si="319"/>
        <v>2016</v>
      </c>
    </row>
    <row r="4074" spans="1:21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8310</v>
      </c>
      <c r="S4074" s="16">
        <f t="shared" si="317"/>
        <v>42491.781319444446</v>
      </c>
      <c r="T4074" s="16">
        <f t="shared" si="318"/>
        <v>42551.781319444446</v>
      </c>
      <c r="U4074" s="11">
        <f t="shared" si="319"/>
        <v>2016</v>
      </c>
    </row>
    <row r="4075" spans="1:21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8342</v>
      </c>
      <c r="S4075" s="16">
        <f t="shared" si="317"/>
        <v>42057.883159722223</v>
      </c>
      <c r="T4075" s="16">
        <f t="shared" si="318"/>
        <v>42087.841493055559</v>
      </c>
      <c r="U4075" s="11">
        <f t="shared" si="319"/>
        <v>2015</v>
      </c>
    </row>
    <row r="4076" spans="1:21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0" t="s">
        <v>8313</v>
      </c>
      <c r="R4076" t="s">
        <v>8355</v>
      </c>
      <c r="S4076" s="16">
        <f t="shared" si="317"/>
        <v>42241.613796296297</v>
      </c>
      <c r="T4076" s="16">
        <f t="shared" si="318"/>
        <v>42264.708333333328</v>
      </c>
      <c r="U4076" s="11">
        <f t="shared" si="319"/>
        <v>2015</v>
      </c>
    </row>
    <row r="4077" spans="1:21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8326</v>
      </c>
      <c r="S4077" s="16">
        <f t="shared" si="317"/>
        <v>42808.358287037037</v>
      </c>
      <c r="T4077" s="16">
        <f t="shared" si="318"/>
        <v>42834.358287037037</v>
      </c>
      <c r="U4077" s="11">
        <f t="shared" si="319"/>
        <v>2017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8326</v>
      </c>
      <c r="S4078" s="16">
        <f t="shared" si="317"/>
        <v>41905.795706018522</v>
      </c>
      <c r="T4078" s="16">
        <f t="shared" si="318"/>
        <v>41933.82708333333</v>
      </c>
      <c r="U4078" s="11">
        <f t="shared" si="319"/>
        <v>2014</v>
      </c>
    </row>
    <row r="4079" spans="1:21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6">
        <f t="shared" si="317"/>
        <v>42534.866875</v>
      </c>
      <c r="T4079" s="16">
        <f t="shared" si="318"/>
        <v>42564.866875</v>
      </c>
      <c r="U4079" s="11">
        <f t="shared" si="319"/>
        <v>2016</v>
      </c>
    </row>
    <row r="4080" spans="1:21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8335</v>
      </c>
      <c r="S4080" s="16">
        <f t="shared" si="317"/>
        <v>42007.016458333332</v>
      </c>
      <c r="T4080" s="16">
        <f t="shared" si="318"/>
        <v>42028.041666666672</v>
      </c>
      <c r="U4080" s="11">
        <f t="shared" si="319"/>
        <v>2015</v>
      </c>
    </row>
    <row r="4081" spans="1:21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8337</v>
      </c>
      <c r="S4081" s="16">
        <f t="shared" si="317"/>
        <v>41778.915416666663</v>
      </c>
      <c r="T4081" s="16">
        <f t="shared" si="318"/>
        <v>41806.844444444447</v>
      </c>
      <c r="U4081" s="11">
        <f t="shared" si="319"/>
        <v>2014</v>
      </c>
    </row>
    <row r="4082" spans="1:21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6">
        <f t="shared" si="317"/>
        <v>42730.903726851851</v>
      </c>
      <c r="T4082" s="16">
        <f t="shared" si="318"/>
        <v>42760.903726851851</v>
      </c>
      <c r="U4082" s="11">
        <f t="shared" si="319"/>
        <v>2016</v>
      </c>
    </row>
    <row r="4083" spans="1:21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6">
        <f t="shared" si="317"/>
        <v>42096.544548611113</v>
      </c>
      <c r="T4083" s="16">
        <f t="shared" si="318"/>
        <v>42126.544548611113</v>
      </c>
      <c r="U4083" s="11">
        <f t="shared" si="319"/>
        <v>2015</v>
      </c>
    </row>
    <row r="4084" spans="1:21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0" t="s">
        <v>8321</v>
      </c>
      <c r="R4084" t="s">
        <v>8339</v>
      </c>
      <c r="S4084" s="16">
        <f t="shared" si="317"/>
        <v>41407.84684027778</v>
      </c>
      <c r="T4084" s="16">
        <f t="shared" si="318"/>
        <v>41427.84684027778</v>
      </c>
      <c r="U4084" s="11">
        <f t="shared" si="319"/>
        <v>2013</v>
      </c>
    </row>
    <row r="4085" spans="1:21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0" t="s">
        <v>8316</v>
      </c>
      <c r="R4085" t="s">
        <v>8334</v>
      </c>
      <c r="S4085" s="16">
        <f t="shared" si="317"/>
        <v>41829.912083333329</v>
      </c>
      <c r="T4085" s="16">
        <f t="shared" si="318"/>
        <v>41859.912083333329</v>
      </c>
      <c r="U4085" s="11">
        <f t="shared" si="319"/>
        <v>2014</v>
      </c>
    </row>
    <row r="4086" spans="1:21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6">
        <f t="shared" si="317"/>
        <v>42421.141469907408</v>
      </c>
      <c r="T4086" s="16">
        <f t="shared" si="318"/>
        <v>42481.099803240737</v>
      </c>
      <c r="U4086" s="11">
        <f t="shared" si="319"/>
        <v>2016</v>
      </c>
    </row>
    <row r="4087" spans="1:21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0" t="s">
        <v>8313</v>
      </c>
      <c r="R4087" t="s">
        <v>8351</v>
      </c>
      <c r="S4087" s="16">
        <f t="shared" si="317"/>
        <v>42005.24998842593</v>
      </c>
      <c r="T4087" s="16">
        <f t="shared" si="318"/>
        <v>42035.841666666667</v>
      </c>
      <c r="U4087" s="11">
        <f t="shared" si="319"/>
        <v>2015</v>
      </c>
    </row>
    <row r="4088" spans="1:21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8342</v>
      </c>
      <c r="S4088" s="16">
        <f t="shared" si="317"/>
        <v>42242.122210648144</v>
      </c>
      <c r="T4088" s="16">
        <f t="shared" si="318"/>
        <v>42272.122210648144</v>
      </c>
      <c r="U4088" s="11">
        <f t="shared" si="319"/>
        <v>2015</v>
      </c>
    </row>
    <row r="4089" spans="1:21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0" t="s">
        <v>8327</v>
      </c>
      <c r="R4089" t="s">
        <v>8350</v>
      </c>
      <c r="S4089" s="16">
        <f t="shared" si="317"/>
        <v>40978.238067129627</v>
      </c>
      <c r="T4089" s="16">
        <f t="shared" si="318"/>
        <v>41008.196400462963</v>
      </c>
      <c r="U4089" s="11">
        <f t="shared" si="319"/>
        <v>2012</v>
      </c>
    </row>
    <row r="4090" spans="1:21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0" t="s">
        <v>8346</v>
      </c>
      <c r="R4090" t="s">
        <v>8347</v>
      </c>
      <c r="S4090" s="16">
        <f t="shared" si="317"/>
        <v>41850.014178240745</v>
      </c>
      <c r="T4090" s="16">
        <f t="shared" si="318"/>
        <v>41878.014178240745</v>
      </c>
      <c r="U4090" s="11">
        <f t="shared" si="319"/>
        <v>2014</v>
      </c>
    </row>
    <row r="4091" spans="1:21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0" t="s">
        <v>8316</v>
      </c>
      <c r="R4091" t="s">
        <v>8344</v>
      </c>
      <c r="S4091" s="16">
        <f t="shared" si="317"/>
        <v>42164.699652777781</v>
      </c>
      <c r="T4091" s="16">
        <f t="shared" si="318"/>
        <v>42194.699652777781</v>
      </c>
      <c r="U4091" s="11">
        <f t="shared" si="319"/>
        <v>2015</v>
      </c>
    </row>
    <row r="4092" spans="1:21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0" t="s">
        <v>8313</v>
      </c>
      <c r="R4092" t="s">
        <v>8351</v>
      </c>
      <c r="S4092" s="16">
        <f t="shared" si="317"/>
        <v>42438.53907407407</v>
      </c>
      <c r="T4092" s="16">
        <f t="shared" si="318"/>
        <v>42468.497407407413</v>
      </c>
      <c r="U4092" s="11">
        <f t="shared" si="319"/>
        <v>2016</v>
      </c>
    </row>
    <row r="4093" spans="1:21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8335</v>
      </c>
      <c r="S4093" s="16">
        <f t="shared" si="317"/>
        <v>42172.686099537037</v>
      </c>
      <c r="T4093" s="16">
        <f t="shared" si="318"/>
        <v>42202.676388888889</v>
      </c>
      <c r="U4093" s="11">
        <f t="shared" si="319"/>
        <v>2015</v>
      </c>
    </row>
    <row r="4094" spans="1:21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6">
        <f t="shared" si="317"/>
        <v>41761.810150462967</v>
      </c>
      <c r="T4094" s="16">
        <f t="shared" si="318"/>
        <v>41768.286805555559</v>
      </c>
      <c r="U4094" s="11">
        <f t="shared" si="319"/>
        <v>2014</v>
      </c>
    </row>
    <row r="4095" spans="1:21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6">
        <f t="shared" si="317"/>
        <v>42307.539398148147</v>
      </c>
      <c r="T4095" s="16">
        <f t="shared" si="318"/>
        <v>42337.581064814818</v>
      </c>
      <c r="U4095" s="11">
        <f t="shared" si="319"/>
        <v>2015</v>
      </c>
    </row>
    <row r="4096" spans="1:21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8339</v>
      </c>
      <c r="S4096" s="16">
        <f t="shared" si="317"/>
        <v>41919.761782407404</v>
      </c>
      <c r="T4096" s="16">
        <f t="shared" si="318"/>
        <v>41929.761782407404</v>
      </c>
      <c r="U4096" s="11">
        <f t="shared" si="319"/>
        <v>2014</v>
      </c>
    </row>
    <row r="4097" spans="1:21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0" t="s">
        <v>8321</v>
      </c>
      <c r="R4097" t="s">
        <v>8339</v>
      </c>
      <c r="S4097" s="16">
        <f t="shared" si="317"/>
        <v>41550.793935185182</v>
      </c>
      <c r="T4097" s="16">
        <f t="shared" si="318"/>
        <v>41580.793935185182</v>
      </c>
      <c r="U4097" s="11">
        <f t="shared" si="319"/>
        <v>2013</v>
      </c>
    </row>
    <row r="4098" spans="1:21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0" t="s">
        <v>8308</v>
      </c>
      <c r="R4098" t="s">
        <v>8342</v>
      </c>
      <c r="S4098" s="16">
        <f t="shared" si="317"/>
        <v>42188.012777777782</v>
      </c>
      <c r="T4098" s="16">
        <f t="shared" si="318"/>
        <v>42218.012777777782</v>
      </c>
      <c r="U4098" s="11">
        <f t="shared" si="319"/>
        <v>2015</v>
      </c>
    </row>
    <row r="4099" spans="1:21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8308</v>
      </c>
      <c r="R4099" t="s">
        <v>8342</v>
      </c>
      <c r="S4099" s="16">
        <f t="shared" ref="S4099:S4115" si="322">(((J4099/60)/60)/24)+DATE(1970,1,1)</f>
        <v>42317.810219907406</v>
      </c>
      <c r="T4099" s="16">
        <f t="shared" ref="T4099:T4115" si="323">(((I4099/60)/60)/24)+DATE(1970,1,1)</f>
        <v>42347.810219907406</v>
      </c>
      <c r="U4099" s="11">
        <f t="shared" ref="U4099:U4115" si="324">YEAR(S4099)</f>
        <v>2015</v>
      </c>
    </row>
    <row r="4100" spans="1:21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8324</v>
      </c>
      <c r="S4100" s="16">
        <f t="shared" si="322"/>
        <v>42027.832800925928</v>
      </c>
      <c r="T4100" s="16">
        <f t="shared" si="323"/>
        <v>42065.044444444444</v>
      </c>
      <c r="U4100" s="11">
        <f t="shared" si="324"/>
        <v>2015</v>
      </c>
    </row>
    <row r="4101" spans="1:21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6">
        <f t="shared" si="322"/>
        <v>41948.957465277781</v>
      </c>
      <c r="T4101" s="16">
        <f t="shared" si="323"/>
        <v>41963.957465277781</v>
      </c>
      <c r="U4101" s="11">
        <f t="shared" si="324"/>
        <v>2014</v>
      </c>
    </row>
    <row r="4102" spans="1:21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8344</v>
      </c>
      <c r="S4102" s="16">
        <f t="shared" si="322"/>
        <v>41776.284780092588</v>
      </c>
      <c r="T4102" s="16">
        <f t="shared" si="323"/>
        <v>41806.284780092588</v>
      </c>
      <c r="U4102" s="11">
        <f t="shared" si="324"/>
        <v>2014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6">
        <f t="shared" si="322"/>
        <v>41927.124884259261</v>
      </c>
      <c r="T4103" s="16">
        <f t="shared" si="323"/>
        <v>41937.124884259261</v>
      </c>
      <c r="U4103" s="11">
        <f t="shared" si="324"/>
        <v>2014</v>
      </c>
    </row>
    <row r="4104" spans="1:21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8342</v>
      </c>
      <c r="S4104" s="16">
        <f t="shared" si="322"/>
        <v>42300.825648148151</v>
      </c>
      <c r="T4104" s="16">
        <f t="shared" si="323"/>
        <v>42330.867314814815</v>
      </c>
      <c r="U4104" s="11">
        <f t="shared" si="324"/>
        <v>2015</v>
      </c>
    </row>
    <row r="4105" spans="1:21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6">
        <f t="shared" si="322"/>
        <v>42732.787523148145</v>
      </c>
      <c r="T4105" s="16">
        <f t="shared" si="323"/>
        <v>42762.787523148145</v>
      </c>
      <c r="U4105" s="11">
        <f t="shared" si="324"/>
        <v>2016</v>
      </c>
    </row>
    <row r="4106" spans="1:21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0" t="s">
        <v>8321</v>
      </c>
      <c r="R4106" t="s">
        <v>8325</v>
      </c>
      <c r="S4106" s="16">
        <f t="shared" si="322"/>
        <v>42438.961273148147</v>
      </c>
      <c r="T4106" s="16">
        <f t="shared" si="323"/>
        <v>42468.919606481482</v>
      </c>
      <c r="U4106" s="11">
        <f t="shared" si="324"/>
        <v>2016</v>
      </c>
    </row>
    <row r="4107" spans="1:21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0" t="s">
        <v>8308</v>
      </c>
      <c r="R4107" t="s">
        <v>8342</v>
      </c>
      <c r="S4107" s="16">
        <f t="shared" si="322"/>
        <v>42466.858888888892</v>
      </c>
      <c r="T4107" s="16">
        <f t="shared" si="323"/>
        <v>42490.916666666672</v>
      </c>
      <c r="U4107" s="11">
        <f t="shared" si="324"/>
        <v>2016</v>
      </c>
    </row>
    <row r="4108" spans="1:21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6">
        <f t="shared" si="322"/>
        <v>42809.645914351851</v>
      </c>
      <c r="T4108" s="16">
        <f t="shared" si="323"/>
        <v>42828.645914351851</v>
      </c>
      <c r="U4108" s="11">
        <f t="shared" si="324"/>
        <v>2017</v>
      </c>
    </row>
    <row r="4109" spans="1:21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0" t="s">
        <v>8308</v>
      </c>
      <c r="R4109" t="s">
        <v>8342</v>
      </c>
      <c r="S4109" s="16">
        <f t="shared" si="322"/>
        <v>42248.934675925921</v>
      </c>
      <c r="T4109" s="16">
        <f t="shared" si="323"/>
        <v>42303.934675925921</v>
      </c>
      <c r="U4109" s="11">
        <f t="shared" si="324"/>
        <v>2015</v>
      </c>
    </row>
    <row r="4110" spans="1:21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0" t="s">
        <v>8316</v>
      </c>
      <c r="R4110" t="s">
        <v>8334</v>
      </c>
      <c r="S4110" s="16">
        <f t="shared" si="322"/>
        <v>42295.753391203703</v>
      </c>
      <c r="T4110" s="16">
        <f t="shared" si="323"/>
        <v>42325.795057870375</v>
      </c>
      <c r="U4110" s="11">
        <f t="shared" si="324"/>
        <v>2015</v>
      </c>
    </row>
    <row r="4111" spans="1:21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8344</v>
      </c>
      <c r="S4111" s="16">
        <f t="shared" si="322"/>
        <v>42035.029224537036</v>
      </c>
      <c r="T4111" s="16">
        <f t="shared" si="323"/>
        <v>42064.029224537036</v>
      </c>
      <c r="U4111" s="11">
        <f t="shared" si="324"/>
        <v>2015</v>
      </c>
    </row>
    <row r="4112" spans="1:21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0" t="s">
        <v>8346</v>
      </c>
      <c r="R4112" t="s">
        <v>8347</v>
      </c>
      <c r="S4112" s="16">
        <f t="shared" si="322"/>
        <v>41831.060092592597</v>
      </c>
      <c r="T4112" s="16">
        <f t="shared" si="323"/>
        <v>41851.060092592597</v>
      </c>
      <c r="U4112" s="11">
        <f t="shared" si="324"/>
        <v>2014</v>
      </c>
    </row>
    <row r="4113" spans="1:21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0" t="s">
        <v>8313</v>
      </c>
      <c r="R4113" t="s">
        <v>8351</v>
      </c>
      <c r="S4113" s="16">
        <f t="shared" si="322"/>
        <v>42046.072743055556</v>
      </c>
      <c r="T4113" s="16">
        <f t="shared" si="323"/>
        <v>42091.031076388885</v>
      </c>
      <c r="U4113" s="11">
        <f t="shared" si="324"/>
        <v>2015</v>
      </c>
    </row>
    <row r="4114" spans="1:21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0" t="s">
        <v>8313</v>
      </c>
      <c r="R4114" t="s">
        <v>8355</v>
      </c>
      <c r="S4114" s="16">
        <f t="shared" si="322"/>
        <v>42782.426875000005</v>
      </c>
      <c r="T4114" s="16">
        <f t="shared" si="323"/>
        <v>42789.426875000005</v>
      </c>
      <c r="U4114" s="11">
        <f t="shared" si="324"/>
        <v>2017</v>
      </c>
    </row>
    <row r="4115" spans="1:21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0" t="s">
        <v>8319</v>
      </c>
      <c r="R4115" t="s">
        <v>8345</v>
      </c>
      <c r="S4115" s="16">
        <f t="shared" si="322"/>
        <v>41829.896562499998</v>
      </c>
      <c r="T4115" s="16">
        <f t="shared" si="323"/>
        <v>41859.896562499998</v>
      </c>
      <c r="U4115" s="11">
        <f t="shared" si="324"/>
        <v>2014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6" operator="containsText" text="successful">
      <formula>NOT(ISERROR(SEARCH("successful",F1)))</formula>
    </cfRule>
    <cfRule type="containsText" dxfId="2" priority="7" operator="containsText" text="live">
      <formula>NOT(ISERROR(SEARCH("live",F1)))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failed">
      <formula>NOT(ISERROR(SEARCH("failed",F1)))</formula>
    </cfRule>
  </conditionalFormatting>
  <conditionalFormatting sqref="O1:O1048576 P1 R1:T1">
    <cfRule type="colorScale" priority="3">
      <colorScale>
        <cfvo type="min"/>
        <cfvo type="max"/>
        <color rgb="FFFF0302"/>
        <color theme="3" tint="0.39997558519241921"/>
      </colorScale>
    </cfRule>
    <cfRule type="colorScale" priority="4">
      <colorScale>
        <cfvo type="min"/>
        <cfvo type="max"/>
        <color rgb="FFFF0000"/>
        <color rgb="FFFFEF9C"/>
      </colorScale>
    </cfRule>
    <cfRule type="colorScale" priority="5">
      <colorScale>
        <cfvo type="min"/>
        <cfvo type="max"/>
        <color rgb="FFF2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731C-5D7A-2548-941A-068F3B79D54B}">
  <dimension ref="A1:C15"/>
  <sheetViews>
    <sheetView workbookViewId="0">
      <selection activeCell="C16" sqref="C16"/>
    </sheetView>
  </sheetViews>
  <sheetFormatPr baseColWidth="10" defaultRowHeight="15" x14ac:dyDescent="0.2"/>
  <cols>
    <col min="1" max="1" width="25" customWidth="1"/>
    <col min="2" max="2" width="12.1640625" style="6" customWidth="1"/>
    <col min="3" max="3" width="14.6640625" style="6" customWidth="1"/>
  </cols>
  <sheetData>
    <row r="1" spans="1:3" x14ac:dyDescent="0.2">
      <c r="B1" s="6" t="s">
        <v>8395</v>
      </c>
      <c r="C1" s="6" t="s">
        <v>8396</v>
      </c>
    </row>
    <row r="2" spans="1:3" x14ac:dyDescent="0.2">
      <c r="A2" t="s">
        <v>8397</v>
      </c>
      <c r="B2" s="6" t="e">
        <f>AVERAGE(#REF!)</f>
        <v>#REF!</v>
      </c>
      <c r="C2" s="6" t="e">
        <f>AVERAGE(#REF!)</f>
        <v>#REF!</v>
      </c>
    </row>
    <row r="3" spans="1:3" x14ac:dyDescent="0.2">
      <c r="A3" t="s">
        <v>8398</v>
      </c>
      <c r="B3" s="6" t="e">
        <f>MEDIAN(#REF!)</f>
        <v>#REF!</v>
      </c>
      <c r="C3" s="6" t="e">
        <f>MEDIAN(#REF!)</f>
        <v>#REF!</v>
      </c>
    </row>
    <row r="4" spans="1:3" x14ac:dyDescent="0.2">
      <c r="A4" t="s">
        <v>8401</v>
      </c>
      <c r="B4" s="6" t="e">
        <f>_xlfn.STDEV.P(#REF!)</f>
        <v>#REF!</v>
      </c>
      <c r="C4" s="6" t="e">
        <f>_xlfn.STDEV.P(#REF!)</f>
        <v>#REF!</v>
      </c>
    </row>
    <row r="5" spans="1:3" x14ac:dyDescent="0.2">
      <c r="A5" t="s">
        <v>8402</v>
      </c>
      <c r="B5" s="6" t="e">
        <f>_xlfn.QUARTILE.EXC(#REF!,3)</f>
        <v>#REF!</v>
      </c>
      <c r="C5" s="6" t="e">
        <f>_xlfn.QUARTILE.EXC(#REF!,3)</f>
        <v>#REF!</v>
      </c>
    </row>
    <row r="6" spans="1:3" x14ac:dyDescent="0.2">
      <c r="A6" t="s">
        <v>8403</v>
      </c>
      <c r="B6" s="6" t="e">
        <f>_xlfn.QUARTILE.EXC(#REF!,1)</f>
        <v>#REF!</v>
      </c>
      <c r="C6" s="6" t="e">
        <f>_xlfn.QUARTILE.EXC(#REF!,1)</f>
        <v>#REF!</v>
      </c>
    </row>
    <row r="7" spans="1:3" x14ac:dyDescent="0.2">
      <c r="A7" t="s">
        <v>8404</v>
      </c>
      <c r="B7" s="6" t="e">
        <f>B5-B6</f>
        <v>#REF!</v>
      </c>
      <c r="C7" s="6" t="e">
        <f>C5-C6</f>
        <v>#REF!</v>
      </c>
    </row>
    <row r="10" spans="1:3" x14ac:dyDescent="0.2">
      <c r="A10" t="s">
        <v>8400</v>
      </c>
      <c r="B10" s="6" t="e">
        <f>AVERAGE(#REF!)</f>
        <v>#REF!</v>
      </c>
      <c r="C10" s="6" t="e">
        <f>AVERAGE(#REF!)</f>
        <v>#REF!</v>
      </c>
    </row>
    <row r="11" spans="1:3" x14ac:dyDescent="0.2">
      <c r="A11" t="s">
        <v>8399</v>
      </c>
      <c r="B11" s="6" t="e">
        <f>MEDIAN(#REF!)</f>
        <v>#REF!</v>
      </c>
      <c r="C11" s="6" t="e">
        <f>MEDIAN(#REF!)</f>
        <v>#REF!</v>
      </c>
    </row>
    <row r="12" spans="1:3" x14ac:dyDescent="0.2">
      <c r="A12" t="s">
        <v>8405</v>
      </c>
      <c r="B12" s="6" t="e">
        <f>_xlfn.STDEV.P(#REF!)</f>
        <v>#REF!</v>
      </c>
      <c r="C12" s="6" t="e">
        <f>_xlfn.STDEV.P(#REF!)</f>
        <v>#REF!</v>
      </c>
    </row>
    <row r="13" spans="1:3" x14ac:dyDescent="0.2">
      <c r="A13" t="s">
        <v>8406</v>
      </c>
      <c r="B13" s="6" t="e">
        <f>_xlfn.QUARTILE.EXC(#REF!,3)</f>
        <v>#REF!</v>
      </c>
      <c r="C13" s="6" t="e">
        <f>_xlfn.QUARTILE.EXC(#REF!,3)</f>
        <v>#REF!</v>
      </c>
    </row>
    <row r="14" spans="1:3" x14ac:dyDescent="0.2">
      <c r="A14" t="s">
        <v>8407</v>
      </c>
      <c r="B14" s="6" t="e">
        <f>_xlfn.QUARTILE.EXC(#REF!,1)</f>
        <v>#REF!</v>
      </c>
      <c r="C14" s="6" t="e">
        <f>_xlfn.QUARTILE.EXC(#REF!,1)</f>
        <v>#REF!</v>
      </c>
    </row>
    <row r="15" spans="1:3" x14ac:dyDescent="0.2">
      <c r="A15" t="s">
        <v>8408</v>
      </c>
      <c r="B15" s="6" t="e">
        <f>B13-B14</f>
        <v>#REF!</v>
      </c>
      <c r="C15" s="6" t="e">
        <f>C13-C14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D3A3-953E-B54F-8D9F-DFCBDFB3D81E}">
  <dimension ref="A1:F6"/>
  <sheetViews>
    <sheetView workbookViewId="0">
      <selection activeCell="G4" sqref="G4"/>
    </sheetView>
  </sheetViews>
  <sheetFormatPr baseColWidth="10" defaultRowHeight="15" x14ac:dyDescent="0.2"/>
  <cols>
    <col min="1" max="1" width="29.33203125" customWidth="1"/>
    <col min="2" max="2" width="105.83203125" customWidth="1"/>
    <col min="5" max="5" width="15.83203125" customWidth="1"/>
    <col min="6" max="6" width="14.6640625" customWidth="1"/>
  </cols>
  <sheetData>
    <row r="1" spans="1:6" x14ac:dyDescent="0.2">
      <c r="A1" t="s">
        <v>8389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8801-B457-D245-BC32-F601359B402F}">
  <sheetPr codeName="Sheet3"/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8359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A184A-F9FF-4344-BCF4-875F0C4AB56A}">
  <sheetPr codeName="Sheet4"/>
  <dimension ref="A1:AZ14"/>
  <sheetViews>
    <sheetView workbookViewId="0">
      <selection activeCell="A14" sqref="A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1.5" bestFit="1" customWidth="1"/>
    <col min="4" max="4" width="6" bestFit="1" customWidth="1"/>
    <col min="5" max="5" width="12.33203125" bestFit="1" customWidth="1"/>
    <col min="6" max="6" width="5.83203125" bestFit="1" customWidth="1"/>
    <col min="7" max="7" width="8.83203125" bestFit="1" customWidth="1"/>
    <col min="8" max="8" width="14.6640625" bestFit="1" customWidth="1"/>
    <col min="9" max="9" width="9.6640625" bestFit="1" customWidth="1"/>
    <col min="10" max="11" width="9.83203125" bestFit="1" customWidth="1"/>
    <col min="12" max="12" width="8.83203125" bestFit="1" customWidth="1"/>
    <col min="13" max="13" width="11.83203125" bestFit="1" customWidth="1"/>
    <col min="14" max="14" width="13" bestFit="1" customWidth="1"/>
    <col min="15" max="15" width="10.6640625" bestFit="1" customWidth="1"/>
    <col min="16" max="16" width="10.1640625" bestFit="1" customWidth="1"/>
    <col min="17" max="17" width="11" bestFit="1" customWidth="1"/>
    <col min="18" max="18" width="13.5" bestFit="1" customWidth="1"/>
    <col min="19" max="19" width="12.1640625" bestFit="1" customWidth="1"/>
    <col min="20" max="20" width="14" bestFit="1" customWidth="1"/>
    <col min="21" max="21" width="4.6640625" bestFit="1" customWidth="1"/>
    <col min="22" max="22" width="8.83203125" bestFit="1" customWidth="1"/>
    <col min="23" max="23" width="3.83203125" bestFit="1" customWidth="1"/>
    <col min="24" max="24" width="5.6640625" bestFit="1" customWidth="1"/>
    <col min="25" max="25" width="4.1640625" bestFit="1" customWidth="1"/>
    <col min="26" max="26" width="4.5" bestFit="1" customWidth="1"/>
    <col min="27" max="27" width="10.5" bestFit="1" customWidth="1"/>
    <col min="28" max="28" width="9.83203125" bestFit="1" customWidth="1"/>
    <col min="29" max="29" width="12.6640625" bestFit="1" customWidth="1"/>
    <col min="30" max="30" width="6.6640625" bestFit="1" customWidth="1"/>
    <col min="31" max="31" width="10.33203125" bestFit="1" customWidth="1"/>
    <col min="32" max="32" width="6" bestFit="1" customWidth="1"/>
    <col min="33" max="33" width="15.1640625" bestFit="1" customWidth="1"/>
    <col min="35" max="35" width="13.6640625" bestFit="1" customWidth="1"/>
    <col min="36" max="36" width="6.1640625" bestFit="1" customWidth="1"/>
    <col min="37" max="37" width="9.1640625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52" x14ac:dyDescent="0.2">
      <c r="A1" s="12" t="s">
        <v>8222</v>
      </c>
      <c r="B1" t="s">
        <v>8223</v>
      </c>
    </row>
    <row r="3" spans="1:52" x14ac:dyDescent="0.2">
      <c r="A3" s="12" t="s">
        <v>8359</v>
      </c>
      <c r="B3" s="12" t="s">
        <v>8360</v>
      </c>
    </row>
    <row r="4" spans="1:52" x14ac:dyDescent="0.2">
      <c r="B4" t="s">
        <v>8321</v>
      </c>
      <c r="H4" t="s">
        <v>8365</v>
      </c>
      <c r="I4" t="s">
        <v>8319</v>
      </c>
      <c r="L4" t="s">
        <v>8366</v>
      </c>
      <c r="M4" t="s">
        <v>8316</v>
      </c>
      <c r="P4" t="s">
        <v>8367</v>
      </c>
      <c r="Q4" t="s">
        <v>8346</v>
      </c>
      <c r="R4" t="s">
        <v>8368</v>
      </c>
      <c r="S4" t="s">
        <v>8327</v>
      </c>
      <c r="AB4" t="s">
        <v>8369</v>
      </c>
      <c r="AC4" t="s">
        <v>8313</v>
      </c>
      <c r="AG4" t="s">
        <v>8370</v>
      </c>
      <c r="AH4" t="s">
        <v>8311</v>
      </c>
      <c r="AN4" t="s">
        <v>8371</v>
      </c>
      <c r="AO4" t="s">
        <v>8308</v>
      </c>
      <c r="AU4" t="s">
        <v>8372</v>
      </c>
      <c r="AV4" t="s">
        <v>8323</v>
      </c>
      <c r="AY4" t="s">
        <v>8373</v>
      </c>
      <c r="AZ4" t="s">
        <v>8361</v>
      </c>
    </row>
    <row r="5" spans="1:52" x14ac:dyDescent="0.2">
      <c r="A5" s="12" t="s">
        <v>8364</v>
      </c>
      <c r="B5" t="s">
        <v>8339</v>
      </c>
      <c r="C5" t="s">
        <v>8322</v>
      </c>
      <c r="D5" t="s">
        <v>8325</v>
      </c>
      <c r="E5" t="s">
        <v>8337</v>
      </c>
      <c r="F5" t="s">
        <v>8343</v>
      </c>
      <c r="G5" t="s">
        <v>8332</v>
      </c>
      <c r="I5" t="s">
        <v>8345</v>
      </c>
      <c r="J5" t="s">
        <v>8357</v>
      </c>
      <c r="K5" t="s">
        <v>8320</v>
      </c>
      <c r="M5" t="s">
        <v>8344</v>
      </c>
      <c r="N5" t="s">
        <v>8317</v>
      </c>
      <c r="O5" t="s">
        <v>8334</v>
      </c>
      <c r="Q5" t="s">
        <v>8347</v>
      </c>
      <c r="S5" t="s">
        <v>8341</v>
      </c>
      <c r="T5" t="s">
        <v>8329</v>
      </c>
      <c r="U5" t="s">
        <v>8330</v>
      </c>
      <c r="V5" t="s">
        <v>8328</v>
      </c>
      <c r="W5" t="s">
        <v>8350</v>
      </c>
      <c r="X5" t="s">
        <v>8336</v>
      </c>
      <c r="Y5" t="s">
        <v>8338</v>
      </c>
      <c r="Z5" t="s">
        <v>8331</v>
      </c>
      <c r="AA5" t="s">
        <v>8354</v>
      </c>
      <c r="AC5" t="s">
        <v>8355</v>
      </c>
      <c r="AD5" t="s">
        <v>8353</v>
      </c>
      <c r="AE5" t="s">
        <v>8314</v>
      </c>
      <c r="AF5" t="s">
        <v>8351</v>
      </c>
      <c r="AH5" t="s">
        <v>8349</v>
      </c>
      <c r="AI5" t="s">
        <v>8356</v>
      </c>
      <c r="AJ5" t="s">
        <v>8352</v>
      </c>
      <c r="AK5" t="s">
        <v>8333</v>
      </c>
      <c r="AL5" t="s">
        <v>8312</v>
      </c>
      <c r="AM5" t="s">
        <v>8348</v>
      </c>
      <c r="AO5" t="s">
        <v>8318</v>
      </c>
      <c r="AP5" t="s">
        <v>8309</v>
      </c>
      <c r="AQ5" t="s">
        <v>8340</v>
      </c>
      <c r="AR5" t="s">
        <v>8315</v>
      </c>
      <c r="AS5" t="s">
        <v>8310</v>
      </c>
      <c r="AT5" t="s">
        <v>8342</v>
      </c>
      <c r="AV5" t="s">
        <v>8335</v>
      </c>
      <c r="AW5" t="s">
        <v>8326</v>
      </c>
      <c r="AX5" t="s">
        <v>8324</v>
      </c>
    </row>
    <row r="6" spans="1:52" x14ac:dyDescent="0.2">
      <c r="A6" s="13" t="s">
        <v>8219</v>
      </c>
      <c r="B6" s="11"/>
      <c r="C6" s="11"/>
      <c r="D6" s="11"/>
      <c r="E6" s="11">
        <v>31</v>
      </c>
      <c r="F6" s="11"/>
      <c r="G6" s="11"/>
      <c r="H6" s="11">
        <v>31</v>
      </c>
      <c r="I6" s="11">
        <v>15</v>
      </c>
      <c r="J6" s="11"/>
      <c r="K6" s="11"/>
      <c r="L6" s="11">
        <v>15</v>
      </c>
      <c r="M6" s="11"/>
      <c r="N6" s="11"/>
      <c r="O6" s="11"/>
      <c r="P6" s="11"/>
      <c r="Q6" s="11">
        <v>23</v>
      </c>
      <c r="R6" s="11">
        <v>23</v>
      </c>
      <c r="S6" s="11"/>
      <c r="T6" s="11"/>
      <c r="U6" s="11"/>
      <c r="V6" s="11"/>
      <c r="W6" s="11"/>
      <c r="X6" s="11"/>
      <c r="Y6" s="11"/>
      <c r="Z6" s="11"/>
      <c r="AA6" s="11">
        <v>19</v>
      </c>
      <c r="AB6" s="11">
        <v>19</v>
      </c>
      <c r="AC6" s="11"/>
      <c r="AD6" s="11"/>
      <c r="AE6" s="11"/>
      <c r="AF6" s="11"/>
      <c r="AG6" s="11"/>
      <c r="AH6" s="11">
        <v>16</v>
      </c>
      <c r="AI6" s="11"/>
      <c r="AJ6" s="11"/>
      <c r="AK6" s="11"/>
      <c r="AL6" s="11"/>
      <c r="AM6" s="11">
        <v>6</v>
      </c>
      <c r="AN6" s="11">
        <v>22</v>
      </c>
      <c r="AO6" s="11"/>
      <c r="AP6" s="11"/>
      <c r="AQ6" s="11"/>
      <c r="AR6" s="11">
        <v>15</v>
      </c>
      <c r="AS6" s="11">
        <v>47</v>
      </c>
      <c r="AT6" s="11">
        <v>59</v>
      </c>
      <c r="AU6" s="11">
        <v>121</v>
      </c>
      <c r="AV6" s="11">
        <v>11</v>
      </c>
      <c r="AW6" s="11"/>
      <c r="AX6" s="11">
        <v>15</v>
      </c>
      <c r="AY6" s="11">
        <v>26</v>
      </c>
      <c r="AZ6" s="11">
        <v>257</v>
      </c>
    </row>
    <row r="7" spans="1:52" x14ac:dyDescent="0.2">
      <c r="A7" s="13" t="s">
        <v>8220</v>
      </c>
      <c r="B7" s="11">
        <v>78</v>
      </c>
      <c r="C7" s="11"/>
      <c r="D7" s="11">
        <v>52</v>
      </c>
      <c r="E7" s="11"/>
      <c r="F7" s="11"/>
      <c r="G7" s="11"/>
      <c r="H7" s="11">
        <v>130</v>
      </c>
      <c r="I7" s="11">
        <v>101</v>
      </c>
      <c r="J7" s="11">
        <v>14</v>
      </c>
      <c r="K7" s="11"/>
      <c r="L7" s="11">
        <v>115</v>
      </c>
      <c r="M7" s="11">
        <v>23</v>
      </c>
      <c r="N7" s="11"/>
      <c r="O7" s="11">
        <v>73</v>
      </c>
      <c r="P7" s="11">
        <v>96</v>
      </c>
      <c r="Q7" s="11"/>
      <c r="R7" s="11"/>
      <c r="S7" s="11"/>
      <c r="T7" s="11"/>
      <c r="U7" s="11">
        <v>37</v>
      </c>
      <c r="V7" s="11">
        <v>20</v>
      </c>
      <c r="W7" s="11">
        <v>53</v>
      </c>
      <c r="X7" s="11"/>
      <c r="Y7" s="11"/>
      <c r="Z7" s="11"/>
      <c r="AA7" s="11"/>
      <c r="AB7" s="11">
        <v>110</v>
      </c>
      <c r="AC7" s="11">
        <v>14</v>
      </c>
      <c r="AD7" s="11">
        <v>11</v>
      </c>
      <c r="AE7" s="11">
        <v>34</v>
      </c>
      <c r="AF7" s="11">
        <v>13</v>
      </c>
      <c r="AG7" s="11">
        <v>72</v>
      </c>
      <c r="AH7" s="11"/>
      <c r="AI7" s="11">
        <v>32</v>
      </c>
      <c r="AJ7" s="11">
        <v>34</v>
      </c>
      <c r="AK7" s="11"/>
      <c r="AL7" s="11"/>
      <c r="AM7" s="11">
        <v>21</v>
      </c>
      <c r="AN7" s="11">
        <v>87</v>
      </c>
      <c r="AO7" s="11">
        <v>13</v>
      </c>
      <c r="AP7" s="11"/>
      <c r="AQ7" s="11">
        <v>7</v>
      </c>
      <c r="AR7" s="11">
        <v>1</v>
      </c>
      <c r="AS7" s="11">
        <v>81</v>
      </c>
      <c r="AT7" s="11">
        <v>36</v>
      </c>
      <c r="AU7" s="11">
        <v>138</v>
      </c>
      <c r="AV7" s="11">
        <v>40</v>
      </c>
      <c r="AW7" s="11">
        <v>250</v>
      </c>
      <c r="AX7" s="11">
        <v>59</v>
      </c>
      <c r="AY7" s="11">
        <v>349</v>
      </c>
      <c r="AZ7" s="11">
        <v>1097</v>
      </c>
    </row>
    <row r="8" spans="1:52" x14ac:dyDescent="0.2">
      <c r="A8" s="13" t="s">
        <v>8221</v>
      </c>
      <c r="B8" s="11"/>
      <c r="C8" s="11"/>
      <c r="D8" s="11"/>
      <c r="E8" s="11"/>
      <c r="F8" s="11"/>
      <c r="G8" s="11"/>
      <c r="H8" s="11"/>
      <c r="I8" s="11"/>
      <c r="J8" s="11"/>
      <c r="K8" s="11">
        <v>4</v>
      </c>
      <c r="L8" s="11">
        <v>4</v>
      </c>
      <c r="M8" s="11"/>
      <c r="N8" s="11"/>
      <c r="O8" s="11"/>
      <c r="P8" s="11"/>
      <c r="Q8" s="11"/>
      <c r="R8" s="11"/>
      <c r="S8" s="11"/>
      <c r="T8" s="11"/>
      <c r="U8" s="11">
        <v>17</v>
      </c>
      <c r="V8" s="11"/>
      <c r="W8" s="11"/>
      <c r="X8" s="11"/>
      <c r="Y8" s="11"/>
      <c r="Z8" s="11"/>
      <c r="AA8" s="11"/>
      <c r="AB8" s="11">
        <v>17</v>
      </c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>
        <v>9</v>
      </c>
      <c r="AX8" s="11">
        <v>3</v>
      </c>
      <c r="AY8" s="11">
        <v>12</v>
      </c>
      <c r="AZ8" s="11">
        <v>33</v>
      </c>
    </row>
    <row r="9" spans="1:52" x14ac:dyDescent="0.2">
      <c r="A9" s="13" t="s">
        <v>8218</v>
      </c>
      <c r="B9" s="11"/>
      <c r="C9" s="11">
        <v>164</v>
      </c>
      <c r="D9" s="11"/>
      <c r="E9" s="11"/>
      <c r="F9" s="11">
        <v>48</v>
      </c>
      <c r="G9" s="11">
        <v>49</v>
      </c>
      <c r="H9" s="11">
        <v>261</v>
      </c>
      <c r="I9" s="11"/>
      <c r="J9" s="11"/>
      <c r="K9" s="11">
        <v>34</v>
      </c>
      <c r="L9" s="11">
        <v>34</v>
      </c>
      <c r="M9" s="11"/>
      <c r="N9" s="11">
        <v>52</v>
      </c>
      <c r="O9" s="11"/>
      <c r="P9" s="11">
        <v>52</v>
      </c>
      <c r="Q9" s="11"/>
      <c r="R9" s="11"/>
      <c r="S9" s="11">
        <v>33</v>
      </c>
      <c r="T9" s="11">
        <v>30</v>
      </c>
      <c r="U9" s="11"/>
      <c r="V9" s="11">
        <v>138</v>
      </c>
      <c r="W9" s="11"/>
      <c r="X9" s="11">
        <v>14</v>
      </c>
      <c r="Y9" s="11">
        <v>35</v>
      </c>
      <c r="Z9" s="11">
        <v>240</v>
      </c>
      <c r="AA9" s="11"/>
      <c r="AB9" s="11">
        <v>490</v>
      </c>
      <c r="AC9" s="11"/>
      <c r="AD9" s="11"/>
      <c r="AE9" s="11">
        <v>62</v>
      </c>
      <c r="AF9" s="11"/>
      <c r="AG9" s="11">
        <v>62</v>
      </c>
      <c r="AH9" s="11"/>
      <c r="AI9" s="11"/>
      <c r="AJ9" s="11"/>
      <c r="AK9" s="11">
        <v>49</v>
      </c>
      <c r="AL9" s="11">
        <v>20</v>
      </c>
      <c r="AM9" s="11"/>
      <c r="AN9" s="11">
        <v>69</v>
      </c>
      <c r="AO9" s="11"/>
      <c r="AP9" s="11">
        <v>103</v>
      </c>
      <c r="AQ9" s="11">
        <v>7</v>
      </c>
      <c r="AR9" s="11">
        <v>31</v>
      </c>
      <c r="AS9" s="11">
        <v>17</v>
      </c>
      <c r="AT9" s="11"/>
      <c r="AU9" s="11">
        <v>158</v>
      </c>
      <c r="AV9" s="11">
        <v>45</v>
      </c>
      <c r="AW9" s="11">
        <v>412</v>
      </c>
      <c r="AX9" s="11">
        <v>68</v>
      </c>
      <c r="AY9" s="11">
        <v>525</v>
      </c>
      <c r="AZ9" s="11">
        <v>1651</v>
      </c>
    </row>
    <row r="10" spans="1:52" x14ac:dyDescent="0.2">
      <c r="A10" s="13" t="s">
        <v>8361</v>
      </c>
      <c r="B10" s="11">
        <v>78</v>
      </c>
      <c r="C10" s="11">
        <v>164</v>
      </c>
      <c r="D10" s="11">
        <v>52</v>
      </c>
      <c r="E10" s="11">
        <v>31</v>
      </c>
      <c r="F10" s="11">
        <v>48</v>
      </c>
      <c r="G10" s="11">
        <v>49</v>
      </c>
      <c r="H10" s="11">
        <v>422</v>
      </c>
      <c r="I10" s="11">
        <v>116</v>
      </c>
      <c r="J10" s="11">
        <v>14</v>
      </c>
      <c r="K10" s="11">
        <v>38</v>
      </c>
      <c r="L10" s="11">
        <v>168</v>
      </c>
      <c r="M10" s="11">
        <v>23</v>
      </c>
      <c r="N10" s="11">
        <v>52</v>
      </c>
      <c r="O10" s="11">
        <v>73</v>
      </c>
      <c r="P10" s="11">
        <v>148</v>
      </c>
      <c r="Q10" s="11">
        <v>23</v>
      </c>
      <c r="R10" s="11">
        <v>23</v>
      </c>
      <c r="S10" s="11">
        <v>33</v>
      </c>
      <c r="T10" s="11">
        <v>30</v>
      </c>
      <c r="U10" s="11">
        <v>54</v>
      </c>
      <c r="V10" s="11">
        <v>158</v>
      </c>
      <c r="W10" s="11">
        <v>53</v>
      </c>
      <c r="X10" s="11">
        <v>14</v>
      </c>
      <c r="Y10" s="11">
        <v>35</v>
      </c>
      <c r="Z10" s="11">
        <v>240</v>
      </c>
      <c r="AA10" s="11">
        <v>19</v>
      </c>
      <c r="AB10" s="11">
        <v>636</v>
      </c>
      <c r="AC10" s="11">
        <v>14</v>
      </c>
      <c r="AD10" s="11">
        <v>11</v>
      </c>
      <c r="AE10" s="11">
        <v>96</v>
      </c>
      <c r="AF10" s="11">
        <v>13</v>
      </c>
      <c r="AG10" s="11">
        <v>134</v>
      </c>
      <c r="AH10" s="11">
        <v>16</v>
      </c>
      <c r="AI10" s="11">
        <v>32</v>
      </c>
      <c r="AJ10" s="11">
        <v>34</v>
      </c>
      <c r="AK10" s="11">
        <v>49</v>
      </c>
      <c r="AL10" s="11">
        <v>20</v>
      </c>
      <c r="AM10" s="11">
        <v>27</v>
      </c>
      <c r="AN10" s="11">
        <v>178</v>
      </c>
      <c r="AO10" s="11">
        <v>13</v>
      </c>
      <c r="AP10" s="11">
        <v>103</v>
      </c>
      <c r="AQ10" s="11">
        <v>14</v>
      </c>
      <c r="AR10" s="11">
        <v>47</v>
      </c>
      <c r="AS10" s="11">
        <v>145</v>
      </c>
      <c r="AT10" s="11">
        <v>95</v>
      </c>
      <c r="AU10" s="11">
        <v>417</v>
      </c>
      <c r="AV10" s="11">
        <v>96</v>
      </c>
      <c r="AW10" s="11">
        <v>671</v>
      </c>
      <c r="AX10" s="11">
        <v>145</v>
      </c>
      <c r="AY10" s="11">
        <v>912</v>
      </c>
      <c r="AZ10" s="11">
        <v>3038</v>
      </c>
    </row>
    <row r="14" spans="1:52" x14ac:dyDescent="0.2">
      <c r="A14" t="s">
        <v>8376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393B0-0810-084B-B39A-0D9CD608E844}">
  <sheetPr codeName="Sheet5"/>
  <dimension ref="A1:E7"/>
  <sheetViews>
    <sheetView zoomScale="90" zoomScaleNormal="90"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8362</v>
      </c>
      <c r="B2" t="s">
        <v>8363</v>
      </c>
    </row>
    <row r="4" spans="1:5" x14ac:dyDescent="0.2">
      <c r="A4" s="12" t="s">
        <v>8359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Extra Practice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Valdiglesias</cp:lastModifiedBy>
  <dcterms:created xsi:type="dcterms:W3CDTF">2017-04-20T15:17:24Z</dcterms:created>
  <dcterms:modified xsi:type="dcterms:W3CDTF">2021-08-23T00:17:28Z</dcterms:modified>
</cp:coreProperties>
</file>