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threadedComments/threadedComment9.xml" ContentType="application/vnd.ms-excel.threadedcomments+xml"/>
  <Override PartName="/xl/comments11.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https://d.docs.live.net/186593bc330ab858/Cambridge PhD/Thesis/8 Corrections/Files to Upload/MS Variant Spreadsheets/"/>
    </mc:Choice>
  </mc:AlternateContent>
  <xr:revisionPtr revIDLastSave="555" documentId="8_{60EDC4C5-C00E-499D-8D62-4D840DF91586}" xr6:coauthVersionLast="47" xr6:coauthVersionMax="47" xr10:uidLastSave="{C20F2B63-BE52-48DC-B7E7-1F10F05CA442}"/>
  <bookViews>
    <workbookView xWindow="-110" yWindow="-110" windowWidth="25820" windowHeight="15500" xr2:uid="{5BB4D106-A247-41F8-A104-83D51E35EC09}"/>
  </bookViews>
  <sheets>
    <sheet name="Unfiltered Data" sheetId="4" r:id="rId1"/>
    <sheet name="Gen-filters" sheetId="7" r:id="rId2"/>
    <sheet name="AddOmits" sheetId="8" r:id="rId3"/>
    <sheet name="WF_AO_LM" sheetId="11" r:id="rId4"/>
    <sheet name="WF_AO_HM" sheetId="10" r:id="rId5"/>
    <sheet name="WF_SUB" sheetId="12" r:id="rId6"/>
    <sheet name="Harmonization" sheetId="13" r:id="rId7"/>
    <sheet name="Autograph Details" sheetId="16" r:id="rId8"/>
    <sheet name="Apograph Details" sheetId="17" r:id="rId9"/>
    <sheet name="Gen-Error-Rates" sheetId="14" r:id="rId10"/>
    <sheet name="Corrections" sheetId="18" r:id="rId11"/>
    <sheet name="Data Regularization" sheetId="2" r:id="rId12"/>
  </sheets>
  <definedNames>
    <definedName name="_xlnm._FilterDatabase" localSheetId="2" hidden="1">AddOmits!$A$1:$AG$48</definedName>
    <definedName name="_xlnm._FilterDatabase" localSheetId="1" hidden="1">'Gen-filters'!$A$1:$AF$1</definedName>
    <definedName name="_xlnm._FilterDatabase" localSheetId="0" hidden="1">'Unfiltered Data'!$A$1:$AF$594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8" l="1"/>
  <c r="B11" i="18"/>
  <c r="B10" i="18"/>
  <c r="D10" i="18" s="1"/>
  <c r="B4" i="18"/>
  <c r="B3" i="18"/>
  <c r="U27" i="12"/>
  <c r="T27" i="12"/>
  <c r="U26" i="12"/>
  <c r="T26" i="12"/>
  <c r="U25" i="12"/>
  <c r="T25" i="12"/>
  <c r="U24" i="12"/>
  <c r="T24" i="12"/>
  <c r="U23" i="12"/>
  <c r="T23" i="12"/>
  <c r="U22" i="12"/>
  <c r="T22" i="12"/>
  <c r="U21" i="12"/>
  <c r="T21" i="12"/>
  <c r="U20" i="12"/>
  <c r="T20" i="12"/>
  <c r="U19" i="12"/>
  <c r="T19" i="12"/>
  <c r="U18" i="12"/>
  <c r="T18" i="12"/>
  <c r="U17" i="12"/>
  <c r="T17" i="12"/>
  <c r="U16" i="12"/>
  <c r="T16" i="12"/>
  <c r="U15" i="12"/>
  <c r="T15" i="12"/>
  <c r="U14" i="12"/>
  <c r="T14" i="12"/>
  <c r="U13" i="12"/>
  <c r="T13" i="12"/>
  <c r="U12" i="12"/>
  <c r="T12" i="12"/>
  <c r="U11" i="12"/>
  <c r="T11" i="12"/>
  <c r="U10" i="12"/>
  <c r="T10" i="12"/>
  <c r="U9" i="12"/>
  <c r="T9" i="12"/>
  <c r="U8" i="12"/>
  <c r="T8" i="12"/>
  <c r="U7" i="12"/>
  <c r="T7" i="12"/>
  <c r="U6" i="12"/>
  <c r="T6" i="12"/>
  <c r="U5" i="12"/>
  <c r="T5" i="12"/>
  <c r="U4" i="12"/>
  <c r="T4" i="12"/>
  <c r="U3" i="12"/>
  <c r="T3" i="12"/>
  <c r="U2" i="12"/>
  <c r="T2" i="12"/>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5" i="8"/>
  <c r="Q3" i="8"/>
  <c r="Q2" i="8"/>
  <c r="Q4" i="8"/>
  <c r="AE127" i="7"/>
  <c r="AF127" i="7"/>
  <c r="AD127" i="7"/>
  <c r="D11" i="18" l="1"/>
  <c r="V12" i="12"/>
  <c r="V8" i="12"/>
  <c r="D12" i="18"/>
  <c r="B5" i="18"/>
  <c r="V13" i="12"/>
  <c r="V14" i="12"/>
  <c r="V15" i="12"/>
  <c r="V16" i="12"/>
  <c r="V2" i="12"/>
  <c r="V18" i="12"/>
  <c r="V3" i="12"/>
  <c r="V19" i="12"/>
  <c r="V4" i="12"/>
  <c r="V20" i="12"/>
  <c r="V5" i="12"/>
  <c r="V21" i="12"/>
  <c r="V6" i="12"/>
  <c r="V22" i="12"/>
  <c r="V7" i="12"/>
  <c r="V23" i="12"/>
  <c r="V17" i="12"/>
  <c r="V24" i="12"/>
  <c r="V9" i="12"/>
  <c r="V25" i="12"/>
  <c r="V10" i="12"/>
  <c r="V26" i="12"/>
  <c r="V11" i="12"/>
  <c r="V27" i="12"/>
  <c r="B3" i="14"/>
  <c r="B6" i="14" s="1"/>
  <c r="B2" i="14"/>
  <c r="B5" i="14" s="1"/>
  <c r="C11" i="18" l="1"/>
  <c r="C10" i="18"/>
  <c r="C12" i="18"/>
  <c r="E13" i="13"/>
  <c r="E12" i="13"/>
  <c r="E14" i="13" s="1"/>
  <c r="E46" i="12" l="1"/>
  <c r="E45" i="12"/>
  <c r="E42" i="12" l="1"/>
  <c r="E41" i="12"/>
  <c r="E38" i="12"/>
  <c r="E37" i="12"/>
  <c r="E34" i="12"/>
  <c r="E33" i="12"/>
  <c r="E35" i="12" s="1"/>
  <c r="E49" i="11"/>
  <c r="E48" i="11"/>
  <c r="E47" i="11"/>
  <c r="E36" i="11"/>
  <c r="E42" i="11" s="1"/>
  <c r="E12" i="10"/>
  <c r="E19" i="10" s="1"/>
  <c r="E18" i="10" l="1"/>
  <c r="E20" i="10" s="1"/>
  <c r="E15" i="10"/>
  <c r="E16" i="10"/>
  <c r="E43" i="11"/>
  <c r="E44" i="11" s="1"/>
  <c r="E39" i="11"/>
  <c r="E40" i="11"/>
  <c r="E17" i="10" l="1"/>
  <c r="E21" i="10"/>
  <c r="E41" i="11"/>
  <c r="V594" i="4"/>
  <c r="U594" i="4"/>
  <c r="V593" i="4"/>
  <c r="U593" i="4"/>
  <c r="V592" i="4"/>
  <c r="U592" i="4"/>
  <c r="V591" i="4"/>
  <c r="U591" i="4"/>
  <c r="V590" i="4"/>
  <c r="U590" i="4"/>
  <c r="V589" i="4"/>
  <c r="U589" i="4"/>
  <c r="V588" i="4"/>
  <c r="U588" i="4"/>
  <c r="V587" i="4"/>
  <c r="U587" i="4"/>
  <c r="V586" i="4"/>
  <c r="U586" i="4"/>
  <c r="V585" i="4"/>
  <c r="U585" i="4"/>
  <c r="V584" i="4"/>
  <c r="U584" i="4"/>
  <c r="V583" i="4"/>
  <c r="U583" i="4"/>
  <c r="V582" i="4"/>
  <c r="U582" i="4"/>
  <c r="V581" i="4"/>
  <c r="U581" i="4"/>
  <c r="V580" i="4"/>
  <c r="U580" i="4"/>
  <c r="V578" i="4"/>
  <c r="U578" i="4"/>
  <c r="V575" i="4"/>
  <c r="U575" i="4"/>
  <c r="V574" i="4"/>
  <c r="U574" i="4"/>
  <c r="V573" i="4"/>
  <c r="U573" i="4"/>
  <c r="V572" i="4"/>
  <c r="U572" i="4"/>
  <c r="V570" i="4"/>
  <c r="U570" i="4"/>
  <c r="V569" i="4"/>
  <c r="U569" i="4"/>
  <c r="V568" i="4"/>
  <c r="U568" i="4"/>
  <c r="V567" i="4"/>
  <c r="U567" i="4"/>
  <c r="V566" i="4"/>
  <c r="U566" i="4"/>
  <c r="V565" i="4"/>
  <c r="U565" i="4"/>
  <c r="V564" i="4"/>
  <c r="U564" i="4"/>
  <c r="V563" i="4"/>
  <c r="U563" i="4"/>
  <c r="V562" i="4"/>
  <c r="U562" i="4"/>
  <c r="V561" i="4"/>
  <c r="U561" i="4"/>
  <c r="V560" i="4"/>
  <c r="U560" i="4"/>
  <c r="V559" i="4"/>
  <c r="U559" i="4"/>
  <c r="V558" i="4"/>
  <c r="U558" i="4"/>
  <c r="V557" i="4"/>
  <c r="U557" i="4"/>
  <c r="V556" i="4"/>
  <c r="U556" i="4"/>
  <c r="V555" i="4"/>
  <c r="U555" i="4"/>
  <c r="V554" i="4"/>
  <c r="U554" i="4"/>
  <c r="V553" i="4"/>
  <c r="U553" i="4"/>
  <c r="V552" i="4"/>
  <c r="U552" i="4"/>
  <c r="V550" i="4"/>
  <c r="U550" i="4"/>
  <c r="V547" i="4"/>
  <c r="U547" i="4"/>
  <c r="V546" i="4"/>
  <c r="U546" i="4"/>
  <c r="V545" i="4"/>
  <c r="U545" i="4"/>
  <c r="V544" i="4"/>
  <c r="U544" i="4"/>
  <c r="V543" i="4"/>
  <c r="U543" i="4"/>
  <c r="V541" i="4"/>
  <c r="U541" i="4"/>
  <c r="V540" i="4"/>
  <c r="U540" i="4"/>
  <c r="V539" i="4"/>
  <c r="U539" i="4"/>
  <c r="V537" i="4"/>
  <c r="U537" i="4"/>
  <c r="V536" i="4"/>
  <c r="U536" i="4"/>
  <c r="V535" i="4"/>
  <c r="U535" i="4"/>
  <c r="V534" i="4"/>
  <c r="U534" i="4"/>
  <c r="V532" i="4"/>
  <c r="U532" i="4"/>
  <c r="V531" i="4"/>
  <c r="U531" i="4"/>
  <c r="V530" i="4"/>
  <c r="U530" i="4"/>
  <c r="V529" i="4"/>
  <c r="U529" i="4"/>
  <c r="V528" i="4"/>
  <c r="U528" i="4"/>
  <c r="V527" i="4"/>
  <c r="U527" i="4"/>
  <c r="V526" i="4"/>
  <c r="U526" i="4"/>
  <c r="V525" i="4"/>
  <c r="U525" i="4"/>
  <c r="V524" i="4"/>
  <c r="U524" i="4"/>
  <c r="V523" i="4"/>
  <c r="U523" i="4"/>
  <c r="V522" i="4"/>
  <c r="U522" i="4"/>
  <c r="V521" i="4"/>
  <c r="U521" i="4"/>
  <c r="V520" i="4"/>
  <c r="U520" i="4"/>
  <c r="V519" i="4"/>
  <c r="U519" i="4"/>
  <c r="V518" i="4"/>
  <c r="U518" i="4"/>
  <c r="V517" i="4"/>
  <c r="U517" i="4"/>
  <c r="V516" i="4"/>
  <c r="U516" i="4"/>
  <c r="V514" i="4"/>
  <c r="U514" i="4"/>
  <c r="V513" i="4"/>
  <c r="U513" i="4"/>
  <c r="V512" i="4"/>
  <c r="U512" i="4"/>
  <c r="V511" i="4"/>
  <c r="U511" i="4"/>
  <c r="V510" i="4"/>
  <c r="U510" i="4"/>
  <c r="V509" i="4"/>
  <c r="U509" i="4"/>
  <c r="V508" i="4"/>
  <c r="U508" i="4"/>
  <c r="V507" i="4"/>
  <c r="U507" i="4"/>
  <c r="V506" i="4"/>
  <c r="U506" i="4"/>
  <c r="V505" i="4"/>
  <c r="U505" i="4"/>
  <c r="V504" i="4"/>
  <c r="U504" i="4"/>
  <c r="V503" i="4"/>
  <c r="U503" i="4"/>
  <c r="V502" i="4"/>
  <c r="U502" i="4"/>
  <c r="V501" i="4"/>
  <c r="U501" i="4"/>
  <c r="V500" i="4"/>
  <c r="U500" i="4"/>
  <c r="V499" i="4"/>
  <c r="U499" i="4"/>
  <c r="V498" i="4"/>
  <c r="U498" i="4"/>
  <c r="V497" i="4"/>
  <c r="U497" i="4"/>
  <c r="V496" i="4"/>
  <c r="U496" i="4"/>
  <c r="V495" i="4"/>
  <c r="U495" i="4"/>
  <c r="V494" i="4"/>
  <c r="U494" i="4"/>
  <c r="V493" i="4"/>
  <c r="U493" i="4"/>
  <c r="V492" i="4"/>
  <c r="U492" i="4"/>
  <c r="V491" i="4"/>
  <c r="U491" i="4"/>
  <c r="V490" i="4"/>
  <c r="U490" i="4"/>
  <c r="V489" i="4"/>
  <c r="U489" i="4"/>
  <c r="V488" i="4"/>
  <c r="U488" i="4"/>
  <c r="V486" i="4"/>
  <c r="U486" i="4"/>
  <c r="V485" i="4"/>
  <c r="U485" i="4"/>
  <c r="V484" i="4"/>
  <c r="U484" i="4"/>
  <c r="V483" i="4"/>
  <c r="U483" i="4"/>
  <c r="V482" i="4"/>
  <c r="U482" i="4"/>
  <c r="V481" i="4"/>
  <c r="U481" i="4"/>
  <c r="V480" i="4"/>
  <c r="U480" i="4"/>
  <c r="V479" i="4"/>
  <c r="U479" i="4"/>
  <c r="V478" i="4"/>
  <c r="U478" i="4"/>
  <c r="V477" i="4"/>
  <c r="U477" i="4"/>
  <c r="V476" i="4"/>
  <c r="U476" i="4"/>
  <c r="V475" i="4"/>
  <c r="U475" i="4"/>
  <c r="V474" i="4"/>
  <c r="U474" i="4"/>
  <c r="V473" i="4"/>
  <c r="U473" i="4"/>
  <c r="V472" i="4"/>
  <c r="U472" i="4"/>
  <c r="V471" i="4"/>
  <c r="U471" i="4"/>
  <c r="V470" i="4"/>
  <c r="U470" i="4"/>
  <c r="V469" i="4"/>
  <c r="U469" i="4"/>
  <c r="V468" i="4"/>
  <c r="U468" i="4"/>
  <c r="V467" i="4"/>
  <c r="U467" i="4"/>
  <c r="V466" i="4"/>
  <c r="U466" i="4"/>
  <c r="V465" i="4"/>
  <c r="U465" i="4"/>
  <c r="V464" i="4"/>
  <c r="U464" i="4"/>
  <c r="V463" i="4"/>
  <c r="U463" i="4"/>
  <c r="V462" i="4"/>
  <c r="U462" i="4"/>
  <c r="V461" i="4"/>
  <c r="U461" i="4"/>
  <c r="V460" i="4"/>
  <c r="U460" i="4"/>
  <c r="V459" i="4"/>
  <c r="U459" i="4"/>
  <c r="V458" i="4"/>
  <c r="U458" i="4"/>
  <c r="V457" i="4"/>
  <c r="U457" i="4"/>
  <c r="V456" i="4"/>
  <c r="U456" i="4"/>
  <c r="V455" i="4"/>
  <c r="U455" i="4"/>
  <c r="V454" i="4"/>
  <c r="U454" i="4"/>
  <c r="V453" i="4"/>
  <c r="U453" i="4"/>
  <c r="V452" i="4"/>
  <c r="U452" i="4"/>
  <c r="V451" i="4"/>
  <c r="U451" i="4"/>
  <c r="V450" i="4"/>
  <c r="U450" i="4"/>
  <c r="V449" i="4"/>
  <c r="U449" i="4"/>
  <c r="V448" i="4"/>
  <c r="U448" i="4"/>
  <c r="V447" i="4"/>
  <c r="U447" i="4"/>
  <c r="V446" i="4"/>
  <c r="U446" i="4"/>
  <c r="V445" i="4"/>
  <c r="U445" i="4"/>
  <c r="V444" i="4"/>
  <c r="U444" i="4"/>
  <c r="V443" i="4"/>
  <c r="U443" i="4"/>
  <c r="V442" i="4"/>
  <c r="U442" i="4"/>
  <c r="V441" i="4"/>
  <c r="U441" i="4"/>
  <c r="V440" i="4"/>
  <c r="U440" i="4"/>
  <c r="V439" i="4"/>
  <c r="U439" i="4"/>
  <c r="V438" i="4"/>
  <c r="U438" i="4"/>
  <c r="V437" i="4"/>
  <c r="U437" i="4"/>
  <c r="V436" i="4"/>
  <c r="U436" i="4"/>
  <c r="V435" i="4"/>
  <c r="U435" i="4"/>
  <c r="V434" i="4"/>
  <c r="U434" i="4"/>
  <c r="V433" i="4"/>
  <c r="U433" i="4"/>
  <c r="V432" i="4"/>
  <c r="U432" i="4"/>
  <c r="V431" i="4"/>
  <c r="U431" i="4"/>
  <c r="V430" i="4"/>
  <c r="U430" i="4"/>
  <c r="V429" i="4"/>
  <c r="U429" i="4"/>
  <c r="V428" i="4"/>
  <c r="U428" i="4"/>
  <c r="V427" i="4"/>
  <c r="U427" i="4"/>
  <c r="V426" i="4"/>
  <c r="U426" i="4"/>
  <c r="V425" i="4"/>
  <c r="U425" i="4"/>
  <c r="V424" i="4"/>
  <c r="U424" i="4"/>
  <c r="V423" i="4"/>
  <c r="U423" i="4"/>
  <c r="V422" i="4"/>
  <c r="U422" i="4"/>
  <c r="V421" i="4"/>
  <c r="U421" i="4"/>
  <c r="V420" i="4"/>
  <c r="U420" i="4"/>
  <c r="V419" i="4"/>
  <c r="U419" i="4"/>
  <c r="V418" i="4"/>
  <c r="U418" i="4"/>
  <c r="V417" i="4"/>
  <c r="U417" i="4"/>
  <c r="V416" i="4"/>
  <c r="U416" i="4"/>
  <c r="V415" i="4"/>
  <c r="U415" i="4"/>
  <c r="V414" i="4"/>
  <c r="U414" i="4"/>
  <c r="V413" i="4"/>
  <c r="U413" i="4"/>
  <c r="V412" i="4"/>
  <c r="U412" i="4"/>
  <c r="V411" i="4"/>
  <c r="U411" i="4"/>
  <c r="V410" i="4"/>
  <c r="U410" i="4"/>
  <c r="V409" i="4"/>
  <c r="U409" i="4"/>
  <c r="V408" i="4"/>
  <c r="U408" i="4"/>
  <c r="V407" i="4"/>
  <c r="U407" i="4"/>
  <c r="V406" i="4"/>
  <c r="U406" i="4"/>
  <c r="V405" i="4"/>
  <c r="U405" i="4"/>
  <c r="V404" i="4"/>
  <c r="U404" i="4"/>
  <c r="V403" i="4"/>
  <c r="U403" i="4"/>
  <c r="V402" i="4"/>
  <c r="U402" i="4"/>
  <c r="V401" i="4"/>
  <c r="U401" i="4"/>
  <c r="V400" i="4"/>
  <c r="U400" i="4"/>
  <c r="V399" i="4"/>
  <c r="U399" i="4"/>
  <c r="V398" i="4"/>
  <c r="U398" i="4"/>
  <c r="V397" i="4"/>
  <c r="U397" i="4"/>
  <c r="V396" i="4"/>
  <c r="U396" i="4"/>
  <c r="V395" i="4"/>
  <c r="U395" i="4"/>
  <c r="V394" i="4"/>
  <c r="U394" i="4"/>
  <c r="V393" i="4"/>
  <c r="U393" i="4"/>
  <c r="V392" i="4"/>
  <c r="U392" i="4"/>
  <c r="V391" i="4"/>
  <c r="U391" i="4"/>
  <c r="V390" i="4"/>
  <c r="U390" i="4"/>
  <c r="V389" i="4"/>
  <c r="U389" i="4"/>
  <c r="V388" i="4"/>
  <c r="U388" i="4"/>
  <c r="V387" i="4"/>
  <c r="U387" i="4"/>
  <c r="V386" i="4"/>
  <c r="U386" i="4"/>
  <c r="V385" i="4"/>
  <c r="U385" i="4"/>
  <c r="V382" i="4"/>
  <c r="U382" i="4"/>
  <c r="V381" i="4"/>
  <c r="U381" i="4"/>
  <c r="V380" i="4"/>
  <c r="U380" i="4"/>
  <c r="V379" i="4"/>
  <c r="U379" i="4"/>
  <c r="V378" i="4"/>
  <c r="U378" i="4"/>
  <c r="V377" i="4"/>
  <c r="U377" i="4"/>
  <c r="V376" i="4"/>
  <c r="U376" i="4"/>
  <c r="V375" i="4"/>
  <c r="U375" i="4"/>
  <c r="V374" i="4"/>
  <c r="U374" i="4"/>
  <c r="V373" i="4"/>
  <c r="U373" i="4"/>
  <c r="V372" i="4"/>
  <c r="U372" i="4"/>
  <c r="V371" i="4"/>
  <c r="U371" i="4"/>
  <c r="V370" i="4"/>
  <c r="U370" i="4"/>
  <c r="V369" i="4"/>
  <c r="U369" i="4"/>
  <c r="V368" i="4"/>
  <c r="U368" i="4"/>
  <c r="V367" i="4"/>
  <c r="U367" i="4"/>
  <c r="V366" i="4"/>
  <c r="U366" i="4"/>
  <c r="V365" i="4"/>
  <c r="U365" i="4"/>
  <c r="V364" i="4"/>
  <c r="U364" i="4"/>
  <c r="V363" i="4"/>
  <c r="U363" i="4"/>
  <c r="V362" i="4"/>
  <c r="U362" i="4"/>
  <c r="V361" i="4"/>
  <c r="U361" i="4"/>
  <c r="V360" i="4"/>
  <c r="U360" i="4"/>
  <c r="V359" i="4"/>
  <c r="U359" i="4"/>
  <c r="V358" i="4"/>
  <c r="U358" i="4"/>
  <c r="V357" i="4"/>
  <c r="U357" i="4"/>
  <c r="V356" i="4"/>
  <c r="U356" i="4"/>
  <c r="V355" i="4"/>
  <c r="U355" i="4"/>
  <c r="V354" i="4"/>
  <c r="U354" i="4"/>
  <c r="V353" i="4"/>
  <c r="U353" i="4"/>
  <c r="V352" i="4"/>
  <c r="U352" i="4"/>
  <c r="V351" i="4"/>
  <c r="U351" i="4"/>
  <c r="V350" i="4"/>
  <c r="U350" i="4"/>
  <c r="V349" i="4"/>
  <c r="U349" i="4"/>
  <c r="V347" i="4"/>
  <c r="U347" i="4"/>
  <c r="V345" i="4"/>
  <c r="U345" i="4"/>
  <c r="V344" i="4"/>
  <c r="U344" i="4"/>
  <c r="V343" i="4"/>
  <c r="U343" i="4"/>
  <c r="V342" i="4"/>
  <c r="U342" i="4"/>
  <c r="V341" i="4"/>
  <c r="U341" i="4"/>
  <c r="V340" i="4"/>
  <c r="U340" i="4"/>
  <c r="V339" i="4"/>
  <c r="U339" i="4"/>
  <c r="V338" i="4"/>
  <c r="U338" i="4"/>
  <c r="V337" i="4"/>
  <c r="U337" i="4"/>
  <c r="V336" i="4"/>
  <c r="U336" i="4"/>
  <c r="V335" i="4"/>
  <c r="U335" i="4"/>
  <c r="V333" i="4"/>
  <c r="U333" i="4"/>
  <c r="V332" i="4"/>
  <c r="U332" i="4"/>
  <c r="V331" i="4"/>
  <c r="U331" i="4"/>
  <c r="V330" i="4"/>
  <c r="U330" i="4"/>
  <c r="V329" i="4"/>
  <c r="U329" i="4"/>
  <c r="V328" i="4"/>
  <c r="U328" i="4"/>
  <c r="V327" i="4"/>
  <c r="U327" i="4"/>
  <c r="V326" i="4"/>
  <c r="U326" i="4"/>
  <c r="V325" i="4"/>
  <c r="U325" i="4"/>
  <c r="V324" i="4"/>
  <c r="U324" i="4"/>
  <c r="V323" i="4"/>
  <c r="U323" i="4"/>
  <c r="V322" i="4"/>
  <c r="U322" i="4"/>
  <c r="V321" i="4"/>
  <c r="U321" i="4"/>
  <c r="V320" i="4"/>
  <c r="U320" i="4"/>
  <c r="V319" i="4"/>
  <c r="U319" i="4"/>
  <c r="V318" i="4"/>
  <c r="U318" i="4"/>
  <c r="V317" i="4"/>
  <c r="U317" i="4"/>
  <c r="V316" i="4"/>
  <c r="U316" i="4"/>
  <c r="V315" i="4"/>
  <c r="U315" i="4"/>
  <c r="V314" i="4"/>
  <c r="U314" i="4"/>
  <c r="V313" i="4"/>
  <c r="U313" i="4"/>
  <c r="V312" i="4"/>
  <c r="U312" i="4"/>
  <c r="V311" i="4"/>
  <c r="U311" i="4"/>
  <c r="V310" i="4"/>
  <c r="U310" i="4"/>
  <c r="V309" i="4"/>
  <c r="U309" i="4"/>
  <c r="V308" i="4"/>
  <c r="U308" i="4"/>
  <c r="V307" i="4"/>
  <c r="U307" i="4"/>
  <c r="V306" i="4"/>
  <c r="U306" i="4"/>
  <c r="V305" i="4"/>
  <c r="U305" i="4"/>
  <c r="V304" i="4"/>
  <c r="U304" i="4"/>
  <c r="V302" i="4"/>
  <c r="U302" i="4"/>
  <c r="V301" i="4"/>
  <c r="U301" i="4"/>
  <c r="V300" i="4"/>
  <c r="U300" i="4"/>
  <c r="V299" i="4"/>
  <c r="U299" i="4"/>
  <c r="V298" i="4"/>
  <c r="U298" i="4"/>
  <c r="V297" i="4"/>
  <c r="U297" i="4"/>
  <c r="V296" i="4"/>
  <c r="U296" i="4"/>
  <c r="V295" i="4"/>
  <c r="U295" i="4"/>
  <c r="V294" i="4"/>
  <c r="U294" i="4"/>
  <c r="V293" i="4"/>
  <c r="U293" i="4"/>
  <c r="V292" i="4"/>
  <c r="U292" i="4"/>
  <c r="V291" i="4"/>
  <c r="U291" i="4"/>
  <c r="V290" i="4"/>
  <c r="U290" i="4"/>
  <c r="V289" i="4"/>
  <c r="U289" i="4"/>
  <c r="V288" i="4"/>
  <c r="U288" i="4"/>
  <c r="V287" i="4"/>
  <c r="U287" i="4"/>
  <c r="V286" i="4"/>
  <c r="U286" i="4"/>
  <c r="V284" i="4"/>
  <c r="U284" i="4"/>
  <c r="V283" i="4"/>
  <c r="U283" i="4"/>
  <c r="V282" i="4"/>
  <c r="U282" i="4"/>
  <c r="V281" i="4"/>
  <c r="U281" i="4"/>
  <c r="V280" i="4"/>
  <c r="U280" i="4"/>
  <c r="V279" i="4"/>
  <c r="U279" i="4"/>
  <c r="V278" i="4"/>
  <c r="U278" i="4"/>
  <c r="V276" i="4"/>
  <c r="U276" i="4"/>
  <c r="V275" i="4"/>
  <c r="U275" i="4"/>
  <c r="V274" i="4"/>
  <c r="U274" i="4"/>
  <c r="V273" i="4"/>
  <c r="U273" i="4"/>
  <c r="V272" i="4"/>
  <c r="U272" i="4"/>
  <c r="V270" i="4"/>
  <c r="U270" i="4"/>
  <c r="V269" i="4"/>
  <c r="U269" i="4"/>
  <c r="V268" i="4"/>
  <c r="U268" i="4"/>
  <c r="V267" i="4"/>
  <c r="U267" i="4"/>
  <c r="V266" i="4"/>
  <c r="U266" i="4"/>
  <c r="V265" i="4"/>
  <c r="U265" i="4"/>
  <c r="V263" i="4"/>
  <c r="U263" i="4"/>
  <c r="V262" i="4"/>
  <c r="U262" i="4"/>
  <c r="V261" i="4"/>
  <c r="U261" i="4"/>
  <c r="V260" i="4"/>
  <c r="U260" i="4"/>
  <c r="V259" i="4"/>
  <c r="U259" i="4"/>
  <c r="V258" i="4"/>
  <c r="U258" i="4"/>
  <c r="V257" i="4"/>
  <c r="U257" i="4"/>
  <c r="V256" i="4"/>
  <c r="U256" i="4"/>
  <c r="V255" i="4"/>
  <c r="U255" i="4"/>
  <c r="V254" i="4"/>
  <c r="U254" i="4"/>
  <c r="V253" i="4"/>
  <c r="U253" i="4"/>
  <c r="V252" i="4"/>
  <c r="U252" i="4"/>
  <c r="V251" i="4"/>
  <c r="U251" i="4"/>
  <c r="V250" i="4"/>
  <c r="U250" i="4"/>
  <c r="V249" i="4"/>
  <c r="U249" i="4"/>
  <c r="V248" i="4"/>
  <c r="U248" i="4"/>
  <c r="V247" i="4"/>
  <c r="U247" i="4"/>
  <c r="V245" i="4"/>
  <c r="U245" i="4"/>
  <c r="V244" i="4"/>
  <c r="U244" i="4"/>
  <c r="V243" i="4"/>
  <c r="U243" i="4"/>
  <c r="V241" i="4"/>
  <c r="U241" i="4"/>
  <c r="V240" i="4"/>
  <c r="U240" i="4"/>
  <c r="V239" i="4"/>
  <c r="U239" i="4"/>
  <c r="V238" i="4"/>
  <c r="U238" i="4"/>
  <c r="V237" i="4"/>
  <c r="U237" i="4"/>
  <c r="V236" i="4"/>
  <c r="U236" i="4"/>
  <c r="V235" i="4"/>
  <c r="U235" i="4"/>
  <c r="V234" i="4"/>
  <c r="U234" i="4"/>
  <c r="V233" i="4"/>
  <c r="U233" i="4"/>
  <c r="V232" i="4"/>
  <c r="U232" i="4"/>
  <c r="V231" i="4"/>
  <c r="U231" i="4"/>
  <c r="V229" i="4"/>
  <c r="U229" i="4"/>
  <c r="V228" i="4"/>
  <c r="U228" i="4"/>
  <c r="V227" i="4"/>
  <c r="U227" i="4"/>
  <c r="V226" i="4"/>
  <c r="U226" i="4"/>
  <c r="V225" i="4"/>
  <c r="U225" i="4"/>
  <c r="V224" i="4"/>
  <c r="U224" i="4"/>
  <c r="V223" i="4"/>
  <c r="U223" i="4"/>
  <c r="V222" i="4"/>
  <c r="U222" i="4"/>
  <c r="V220" i="4"/>
  <c r="U220" i="4"/>
  <c r="V218" i="4"/>
  <c r="U218" i="4"/>
  <c r="V217" i="4"/>
  <c r="U217" i="4"/>
  <c r="V216" i="4"/>
  <c r="U216" i="4"/>
  <c r="V215" i="4"/>
  <c r="U215" i="4"/>
  <c r="V214" i="4"/>
  <c r="U214" i="4"/>
  <c r="V213" i="4"/>
  <c r="U213" i="4"/>
  <c r="V212" i="4"/>
  <c r="U212" i="4"/>
  <c r="V211" i="4"/>
  <c r="U211" i="4"/>
  <c r="V210" i="4"/>
  <c r="U210" i="4"/>
  <c r="V209" i="4"/>
  <c r="U209" i="4"/>
  <c r="V208" i="4"/>
  <c r="U208" i="4"/>
  <c r="V207" i="4"/>
  <c r="U207" i="4"/>
  <c r="V206" i="4"/>
  <c r="U206" i="4"/>
  <c r="V205" i="4"/>
  <c r="U205" i="4"/>
  <c r="V204" i="4"/>
  <c r="U204" i="4"/>
  <c r="V203" i="4"/>
  <c r="U203" i="4"/>
  <c r="V202" i="4"/>
  <c r="U202" i="4"/>
  <c r="V201" i="4"/>
  <c r="U201" i="4"/>
  <c r="V200" i="4"/>
  <c r="U200" i="4"/>
  <c r="V199" i="4"/>
  <c r="U199" i="4"/>
  <c r="V198" i="4"/>
  <c r="U198" i="4"/>
  <c r="V197" i="4"/>
  <c r="U197" i="4"/>
  <c r="V196" i="4"/>
  <c r="U196" i="4"/>
  <c r="V195" i="4"/>
  <c r="U195" i="4"/>
  <c r="V194" i="4"/>
  <c r="U194" i="4"/>
  <c r="V193" i="4"/>
  <c r="U193" i="4"/>
  <c r="V192" i="4"/>
  <c r="U192" i="4"/>
  <c r="V191" i="4"/>
  <c r="U191" i="4"/>
  <c r="V190" i="4"/>
  <c r="U190" i="4"/>
  <c r="V189" i="4"/>
  <c r="U189" i="4"/>
  <c r="V188" i="4"/>
  <c r="U188" i="4"/>
  <c r="V187" i="4"/>
  <c r="U187" i="4"/>
  <c r="V186" i="4"/>
  <c r="U186" i="4"/>
  <c r="V184" i="4"/>
  <c r="U184" i="4"/>
  <c r="V183" i="4"/>
  <c r="U183" i="4"/>
  <c r="V182" i="4"/>
  <c r="U182" i="4"/>
  <c r="V181" i="4"/>
  <c r="U181" i="4"/>
  <c r="V180" i="4"/>
  <c r="U180" i="4"/>
  <c r="V179" i="4"/>
  <c r="U179" i="4"/>
  <c r="V178" i="4"/>
  <c r="U178" i="4"/>
  <c r="V177" i="4"/>
  <c r="U177" i="4"/>
  <c r="V176" i="4"/>
  <c r="U176" i="4"/>
  <c r="V175" i="4"/>
  <c r="U175" i="4"/>
  <c r="V174" i="4"/>
  <c r="U174" i="4"/>
  <c r="V173" i="4"/>
  <c r="U173" i="4"/>
  <c r="V172" i="4"/>
  <c r="U172" i="4"/>
  <c r="V171" i="4"/>
  <c r="U171" i="4"/>
  <c r="V170" i="4"/>
  <c r="U170" i="4"/>
  <c r="V169" i="4"/>
  <c r="U169" i="4"/>
  <c r="V168" i="4"/>
  <c r="U168" i="4"/>
  <c r="V167" i="4"/>
  <c r="U167" i="4"/>
  <c r="V166" i="4"/>
  <c r="U166" i="4"/>
  <c r="V165" i="4"/>
  <c r="U165" i="4"/>
  <c r="V164" i="4"/>
  <c r="U164" i="4"/>
  <c r="V163" i="4"/>
  <c r="U163" i="4"/>
  <c r="V162" i="4"/>
  <c r="U162" i="4"/>
  <c r="V161" i="4"/>
  <c r="U161" i="4"/>
  <c r="V160" i="4"/>
  <c r="U160" i="4"/>
  <c r="V159" i="4"/>
  <c r="U159" i="4"/>
  <c r="V158" i="4"/>
  <c r="U158" i="4"/>
  <c r="V157" i="4"/>
  <c r="U157" i="4"/>
  <c r="V156" i="4"/>
  <c r="U156" i="4"/>
  <c r="V155" i="4"/>
  <c r="U155" i="4"/>
  <c r="V154" i="4"/>
  <c r="U154" i="4"/>
  <c r="V153" i="4"/>
  <c r="U153" i="4"/>
  <c r="V152" i="4"/>
  <c r="U152" i="4"/>
  <c r="V151" i="4"/>
  <c r="U151" i="4"/>
  <c r="V150" i="4"/>
  <c r="U150" i="4"/>
  <c r="V149" i="4"/>
  <c r="U149" i="4"/>
  <c r="V148" i="4"/>
  <c r="U148" i="4"/>
  <c r="V147" i="4"/>
  <c r="U147" i="4"/>
  <c r="V146" i="4"/>
  <c r="U146" i="4"/>
  <c r="V145" i="4"/>
  <c r="U145" i="4"/>
  <c r="V144" i="4"/>
  <c r="U144" i="4"/>
  <c r="V143" i="4"/>
  <c r="U143" i="4"/>
  <c r="V142" i="4"/>
  <c r="U142" i="4"/>
  <c r="V141" i="4"/>
  <c r="U141" i="4"/>
  <c r="V140" i="4"/>
  <c r="U140" i="4"/>
  <c r="V139" i="4"/>
  <c r="U139" i="4"/>
  <c r="V138" i="4"/>
  <c r="U138" i="4"/>
  <c r="V137" i="4"/>
  <c r="U137" i="4"/>
  <c r="V136" i="4"/>
  <c r="U136" i="4"/>
  <c r="V135" i="4"/>
  <c r="U135" i="4"/>
  <c r="V134" i="4"/>
  <c r="U134" i="4"/>
  <c r="V133" i="4"/>
  <c r="U133" i="4"/>
  <c r="V132" i="4"/>
  <c r="U132" i="4"/>
  <c r="V131" i="4"/>
  <c r="U131" i="4"/>
  <c r="V130" i="4"/>
  <c r="U130" i="4"/>
  <c r="V129" i="4"/>
  <c r="U129" i="4"/>
  <c r="V128" i="4"/>
  <c r="U128" i="4"/>
  <c r="V127" i="4"/>
  <c r="U127" i="4"/>
  <c r="V126" i="4"/>
  <c r="U126" i="4"/>
  <c r="V125" i="4"/>
  <c r="U125" i="4"/>
  <c r="V124" i="4"/>
  <c r="U124" i="4"/>
  <c r="V123" i="4"/>
  <c r="U123" i="4"/>
  <c r="V122" i="4"/>
  <c r="U122" i="4"/>
  <c r="V121" i="4"/>
  <c r="U121" i="4"/>
  <c r="V120" i="4"/>
  <c r="U120" i="4"/>
  <c r="V119" i="4"/>
  <c r="U119" i="4"/>
  <c r="V118" i="4"/>
  <c r="U118" i="4"/>
  <c r="V117" i="4"/>
  <c r="U117" i="4"/>
  <c r="V116" i="4"/>
  <c r="U116" i="4"/>
  <c r="V115" i="4"/>
  <c r="U115" i="4"/>
  <c r="V114" i="4"/>
  <c r="U114" i="4"/>
  <c r="V113" i="4"/>
  <c r="U113" i="4"/>
  <c r="V111" i="4"/>
  <c r="U111" i="4"/>
  <c r="V110" i="4"/>
  <c r="U110" i="4"/>
  <c r="V109" i="4"/>
  <c r="U109" i="4"/>
  <c r="V108" i="4"/>
  <c r="U108" i="4"/>
  <c r="V107" i="4"/>
  <c r="U107" i="4"/>
  <c r="V106" i="4"/>
  <c r="U106" i="4"/>
  <c r="V104" i="4"/>
  <c r="U104" i="4"/>
  <c r="V103" i="4"/>
  <c r="U103" i="4"/>
  <c r="V102" i="4"/>
  <c r="U102" i="4"/>
  <c r="V101" i="4"/>
  <c r="U101" i="4"/>
  <c r="V100" i="4"/>
  <c r="U100" i="4"/>
  <c r="V99" i="4"/>
  <c r="U99" i="4"/>
  <c r="V98" i="4"/>
  <c r="U98" i="4"/>
  <c r="V97" i="4"/>
  <c r="U97" i="4"/>
  <c r="V96" i="4"/>
  <c r="U96" i="4"/>
  <c r="V95" i="4"/>
  <c r="U95" i="4"/>
  <c r="V94" i="4"/>
  <c r="U94" i="4"/>
  <c r="V93" i="4"/>
  <c r="U93" i="4"/>
  <c r="V92" i="4"/>
  <c r="U92" i="4"/>
  <c r="V91" i="4"/>
  <c r="U91" i="4"/>
  <c r="V90" i="4"/>
  <c r="U90" i="4"/>
  <c r="V88" i="4"/>
  <c r="U88" i="4"/>
  <c r="V87" i="4"/>
  <c r="U87" i="4"/>
  <c r="V86" i="4"/>
  <c r="U86" i="4"/>
  <c r="V85" i="4"/>
  <c r="U85" i="4"/>
  <c r="V84" i="4"/>
  <c r="U84" i="4"/>
  <c r="V83" i="4"/>
  <c r="U83" i="4"/>
  <c r="V82" i="4"/>
  <c r="U82" i="4"/>
  <c r="V81" i="4"/>
  <c r="U81" i="4"/>
  <c r="V80" i="4"/>
  <c r="U80" i="4"/>
  <c r="V79" i="4"/>
  <c r="U79" i="4"/>
  <c r="V78" i="4"/>
  <c r="U78" i="4"/>
  <c r="V77" i="4"/>
  <c r="U77" i="4"/>
  <c r="V76" i="4"/>
  <c r="U76" i="4"/>
  <c r="V75" i="4"/>
  <c r="U75" i="4"/>
  <c r="V74" i="4"/>
  <c r="U74" i="4"/>
  <c r="V73" i="4"/>
  <c r="U73" i="4"/>
  <c r="V72" i="4"/>
  <c r="U72" i="4"/>
  <c r="V71" i="4"/>
  <c r="U71" i="4"/>
  <c r="V70" i="4"/>
  <c r="U70" i="4"/>
  <c r="V69" i="4"/>
  <c r="U69" i="4"/>
  <c r="V68" i="4"/>
  <c r="U68" i="4"/>
  <c r="V67" i="4"/>
  <c r="U67" i="4"/>
  <c r="V66" i="4"/>
  <c r="U66" i="4"/>
  <c r="V65" i="4"/>
  <c r="U65" i="4"/>
  <c r="V64" i="4"/>
  <c r="U64" i="4"/>
  <c r="V63" i="4"/>
  <c r="U63" i="4"/>
  <c r="V62" i="4"/>
  <c r="U62" i="4"/>
  <c r="V61" i="4"/>
  <c r="U61" i="4"/>
  <c r="V60" i="4"/>
  <c r="U60" i="4"/>
  <c r="V59" i="4"/>
  <c r="U59" i="4"/>
  <c r="V57" i="4"/>
  <c r="U57" i="4"/>
  <c r="V56" i="4"/>
  <c r="U56" i="4"/>
  <c r="V55" i="4"/>
  <c r="U55" i="4"/>
  <c r="V54" i="4"/>
  <c r="U54" i="4"/>
  <c r="V53" i="4"/>
  <c r="U53" i="4"/>
  <c r="V52" i="4"/>
  <c r="U52" i="4"/>
  <c r="V51" i="4"/>
  <c r="U51" i="4"/>
  <c r="V50" i="4"/>
  <c r="U50" i="4"/>
  <c r="V49" i="4"/>
  <c r="U49" i="4"/>
  <c r="V48" i="4"/>
  <c r="U48" i="4"/>
  <c r="V47" i="4"/>
  <c r="U47" i="4"/>
  <c r="V46" i="4"/>
  <c r="U46" i="4"/>
  <c r="V45" i="4"/>
  <c r="U45" i="4"/>
  <c r="V44" i="4"/>
  <c r="U44" i="4"/>
  <c r="V43" i="4"/>
  <c r="U43" i="4"/>
  <c r="V41" i="4"/>
  <c r="U41" i="4"/>
  <c r="V40" i="4"/>
  <c r="U40" i="4"/>
  <c r="V39" i="4"/>
  <c r="U39" i="4"/>
  <c r="V38" i="4"/>
  <c r="U38" i="4"/>
  <c r="V36" i="4"/>
  <c r="U36" i="4"/>
  <c r="V34" i="4"/>
  <c r="U34" i="4"/>
  <c r="V32" i="4"/>
  <c r="U32" i="4"/>
  <c r="V31" i="4"/>
  <c r="U31" i="4"/>
  <c r="V30" i="4"/>
  <c r="U30" i="4"/>
  <c r="V29" i="4"/>
  <c r="U29" i="4"/>
  <c r="V28" i="4"/>
  <c r="U28" i="4"/>
  <c r="V27" i="4"/>
  <c r="U27" i="4"/>
  <c r="V26" i="4"/>
  <c r="U26" i="4"/>
  <c r="V25" i="4"/>
  <c r="U25" i="4"/>
  <c r="V24" i="4"/>
  <c r="U24" i="4"/>
  <c r="V23" i="4"/>
  <c r="U23" i="4"/>
  <c r="V22" i="4"/>
  <c r="U22" i="4"/>
  <c r="V21" i="4"/>
  <c r="U21" i="4"/>
  <c r="V20" i="4"/>
  <c r="U20" i="4"/>
  <c r="V19" i="4"/>
  <c r="U19" i="4"/>
  <c r="V18" i="4"/>
  <c r="U18" i="4"/>
  <c r="V17" i="4"/>
  <c r="U17" i="4"/>
  <c r="V16" i="4"/>
  <c r="U16" i="4"/>
  <c r="V15" i="4"/>
  <c r="U15" i="4"/>
  <c r="V14" i="4"/>
  <c r="U14" i="4"/>
  <c r="V13" i="4"/>
  <c r="U13" i="4"/>
  <c r="V12" i="4"/>
  <c r="U12" i="4"/>
  <c r="V10" i="4"/>
  <c r="U10" i="4"/>
  <c r="V9" i="4"/>
  <c r="U9" i="4"/>
  <c r="V8" i="4"/>
  <c r="U8" i="4"/>
  <c r="V7" i="4"/>
  <c r="U7" i="4"/>
  <c r="V6" i="4"/>
  <c r="U6" i="4"/>
  <c r="V5" i="4"/>
  <c r="U5" i="4"/>
  <c r="V4" i="4"/>
  <c r="U4" i="4"/>
  <c r="V3" i="4"/>
  <c r="U3" i="4"/>
  <c r="E97" i="8" l="1"/>
  <c r="D97" i="8"/>
  <c r="E96" i="8"/>
  <c r="D96" i="8"/>
  <c r="E95" i="8"/>
  <c r="D95" i="8"/>
  <c r="E94" i="8"/>
  <c r="D94" i="8"/>
  <c r="E93" i="8"/>
  <c r="D93" i="8"/>
  <c r="F93" i="8" l="1"/>
  <c r="F95" i="8"/>
  <c r="F96" i="8"/>
  <c r="F97" i="8"/>
  <c r="F94" i="8"/>
  <c r="E89" i="8"/>
  <c r="D89" i="8"/>
  <c r="E88" i="8"/>
  <c r="D88" i="8"/>
  <c r="E87" i="8"/>
  <c r="D87" i="8"/>
  <c r="F89" i="8" l="1"/>
  <c r="F88" i="8"/>
  <c r="F87" i="8"/>
  <c r="E82" i="8"/>
  <c r="D82" i="8"/>
  <c r="E81" i="8"/>
  <c r="D81" i="8"/>
  <c r="F81" i="8" l="1"/>
  <c r="F82" i="8"/>
  <c r="F83" i="8" s="1"/>
  <c r="E76" i="8"/>
  <c r="D76" i="8"/>
  <c r="E75" i="8"/>
  <c r="D75" i="8"/>
  <c r="E70" i="8"/>
  <c r="D70" i="8"/>
  <c r="E69" i="8"/>
  <c r="D69" i="8"/>
  <c r="F70" i="8" l="1"/>
  <c r="E71" i="8"/>
  <c r="D71" i="8"/>
  <c r="F75" i="8"/>
  <c r="F76" i="8"/>
  <c r="F69" i="8"/>
  <c r="F77" i="8" l="1"/>
  <c r="F71" i="8"/>
  <c r="F62" i="8"/>
  <c r="F61" i="8"/>
  <c r="F57" i="8"/>
  <c r="F56" i="8"/>
  <c r="F58" i="8" l="1"/>
  <c r="F63" i="8"/>
  <c r="F52" i="8"/>
  <c r="F51" i="8"/>
  <c r="F64" i="8" l="1"/>
  <c r="F53" i="8"/>
  <c r="T579" i="4" l="1"/>
  <c r="T577" i="4"/>
  <c r="T576" i="4"/>
  <c r="T571" i="4"/>
  <c r="T551" i="4"/>
  <c r="T549" i="4"/>
  <c r="T548" i="4"/>
  <c r="T542" i="4"/>
  <c r="T538" i="4"/>
  <c r="T533" i="4"/>
  <c r="T515" i="4"/>
  <c r="T487" i="4"/>
  <c r="T384" i="4"/>
  <c r="T383" i="4"/>
  <c r="T348" i="4"/>
  <c r="T346" i="4"/>
  <c r="T334" i="4"/>
  <c r="T303" i="4"/>
  <c r="T285" i="4"/>
  <c r="T277" i="4"/>
  <c r="T271" i="4"/>
  <c r="T264" i="4"/>
  <c r="T246" i="4"/>
  <c r="T242" i="4"/>
  <c r="T230" i="4"/>
  <c r="T221" i="4"/>
  <c r="T219" i="4"/>
  <c r="T185" i="4"/>
  <c r="T112" i="4"/>
  <c r="T105" i="4"/>
  <c r="T89" i="4"/>
  <c r="T58" i="4"/>
  <c r="T42" i="4"/>
  <c r="T37" i="4"/>
  <c r="T35" i="4"/>
  <c r="T33" i="4"/>
  <c r="T11" i="4"/>
  <c r="T2" i="4"/>
  <c r="E597" i="4"/>
  <c r="E596" i="4"/>
  <c r="U551" i="4"/>
  <c r="V533" i="4"/>
  <c r="U264" i="4"/>
  <c r="V384" i="4"/>
  <c r="U538" i="4"/>
  <c r="V285" i="4"/>
  <c r="V487" i="4"/>
  <c r="V185" i="4"/>
  <c r="V42" i="4"/>
  <c r="U271" i="4"/>
  <c r="V538" i="4"/>
  <c r="U285" i="4"/>
  <c r="U105" i="4"/>
  <c r="U542" i="4"/>
  <c r="U221" i="4"/>
  <c r="U303" i="4"/>
  <c r="U33" i="4"/>
  <c r="U2" i="4"/>
  <c r="V548" i="4"/>
  <c r="V2" i="4"/>
  <c r="U348" i="4"/>
  <c r="U384" i="4"/>
  <c r="V112" i="4"/>
  <c r="V33" i="4"/>
  <c r="U242" i="4"/>
  <c r="V515" i="4"/>
  <c r="V105" i="4"/>
  <c r="V549" i="4"/>
  <c r="U515" i="4"/>
  <c r="V551" i="4"/>
  <c r="V219" i="4"/>
  <c r="U35" i="4"/>
  <c r="V58" i="4"/>
  <c r="U37" i="4"/>
  <c r="U112" i="4"/>
  <c r="V246" i="4"/>
  <c r="U185" i="4"/>
  <c r="V11" i="4"/>
  <c r="V37" i="4"/>
  <c r="V334" i="4"/>
  <c r="V577" i="4"/>
  <c r="V571" i="4"/>
  <c r="V277" i="4"/>
  <c r="U89" i="4"/>
  <c r="V303" i="4"/>
  <c r="U11" i="4"/>
  <c r="V542" i="4"/>
  <c r="U334" i="4"/>
  <c r="V346" i="4"/>
  <c r="V383" i="4"/>
  <c r="U548" i="4"/>
  <c r="V576" i="4"/>
  <c r="U346" i="4"/>
  <c r="V348" i="4"/>
  <c r="V230" i="4"/>
  <c r="U219" i="4"/>
  <c r="U487" i="4"/>
  <c r="U549" i="4"/>
  <c r="U58" i="4"/>
  <c r="U571" i="4"/>
  <c r="U42" i="4"/>
  <c r="V221" i="4"/>
  <c r="V264" i="4"/>
  <c r="V242" i="4"/>
  <c r="U577" i="4"/>
  <c r="U230" i="4"/>
  <c r="U533" i="4"/>
  <c r="V271" i="4"/>
  <c r="V89" i="4"/>
  <c r="V35" i="4"/>
  <c r="U277" i="4"/>
  <c r="U576" i="4"/>
  <c r="U246" i="4"/>
  <c r="U579" i="4"/>
  <c r="V579" i="4"/>
  <c r="U38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Jonathan Wilken</author>
    <author>tc={31E70AFB-0C9E-4ACE-8E03-CCB341088F00}</author>
    <author>tc={379CC286-9290-48CA-8E44-7FF7B6A6CFCF}</author>
  </authors>
  <commentList>
    <comment ref="B1" authorId="0" shapeId="0" xr:uid="{83D7548B-3E4E-4EC4-907C-A5941E3166D2}">
      <text>
        <r>
          <rPr>
            <b/>
            <sz val="9"/>
            <color indexed="81"/>
            <rFont val="Tahoma"/>
            <family val="2"/>
          </rPr>
          <t>Jonathan Wilken:</t>
        </r>
        <r>
          <rPr>
            <sz val="9"/>
            <color indexed="81"/>
            <rFont val="Tahoma"/>
            <family val="2"/>
          </rPr>
          <t xml:space="preserve">
Page.Column.line range of autograph reading</t>
        </r>
      </text>
    </comment>
    <comment ref="C1" authorId="0" shapeId="0" xr:uid="{46CF7808-E40C-4248-BED7-38137473E3AC}">
      <text>
        <r>
          <rPr>
            <b/>
            <sz val="9"/>
            <color indexed="81"/>
            <rFont val="Tahoma"/>
            <family val="2"/>
          </rPr>
          <t>Jonathan Wilken:</t>
        </r>
        <r>
          <rPr>
            <sz val="9"/>
            <color indexed="81"/>
            <rFont val="Tahoma"/>
            <family val="2"/>
          </rPr>
          <t xml:space="preserve">
Page.Column.line range of apograph reading</t>
        </r>
      </text>
    </comment>
    <comment ref="D1" authorId="0" shapeId="0" xr:uid="{F8223177-25E7-4E07-BE0F-948A04B958E8}">
      <text>
        <r>
          <rPr>
            <b/>
            <sz val="9"/>
            <color indexed="81"/>
            <rFont val="Tahoma"/>
            <family val="2"/>
          </rPr>
          <t>Jonathan Wilken:</t>
        </r>
        <r>
          <rPr>
            <sz val="9"/>
            <color indexed="81"/>
            <rFont val="Tahoma"/>
            <family val="2"/>
          </rPr>
          <t xml:space="preserve">
Reading from autograph (i.e., the older MS that was copied)</t>
        </r>
      </text>
    </comment>
    <comment ref="E1" authorId="0" shapeId="0" xr:uid="{9002C504-6DEE-4FAD-92F2-CEBAE4AAEF66}">
      <text>
        <r>
          <rPr>
            <b/>
            <sz val="9"/>
            <color indexed="81"/>
            <rFont val="Tahoma"/>
            <family val="2"/>
          </rPr>
          <t>Jonathan Wilken:</t>
        </r>
        <r>
          <rPr>
            <sz val="9"/>
            <color indexed="81"/>
            <rFont val="Tahoma"/>
            <family val="2"/>
          </rPr>
          <t xml:space="preserve">
Reading from apograph (i.e., younger copy)</t>
        </r>
      </text>
    </comment>
    <comment ref="F1" authorId="0" shapeId="0" xr:uid="{B3B1289E-726B-4208-AD14-1D5AD987E5F9}">
      <text>
        <r>
          <rPr>
            <b/>
            <sz val="9"/>
            <color indexed="81"/>
            <rFont val="Tahoma"/>
            <family val="2"/>
          </rPr>
          <t>Jonathan Wilken:</t>
        </r>
        <r>
          <rPr>
            <sz val="9"/>
            <color indexed="81"/>
            <rFont val="Tahoma"/>
            <family val="2"/>
          </rPr>
          <t xml:space="preserve">
Potential reasons why this reading should not be included in data analysis</t>
        </r>
      </text>
    </comment>
    <comment ref="G1" authorId="0" shapeId="0" xr:uid="{35CD3747-B249-46B0-81C2-544E4875694F}">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H1" authorId="0" shapeId="0" xr:uid="{677EBA09-2168-4AA3-AC65-5DB2A3327BE0}">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J1" authorId="0" shapeId="0" xr:uid="{CC42C2E3-D230-4794-9ABA-EA2B700FD9E0}">
      <text>
        <r>
          <rPr>
            <b/>
            <sz val="9"/>
            <color indexed="81"/>
            <rFont val="Tahoma"/>
            <family val="2"/>
          </rPr>
          <t>Jonathan Wilken:</t>
        </r>
        <r>
          <rPr>
            <sz val="9"/>
            <color indexed="81"/>
            <rFont val="Tahoma"/>
            <family val="2"/>
          </rPr>
          <t xml:space="preserve">
Add, omit, transposition, substitution, combo</t>
        </r>
      </text>
    </comment>
    <comment ref="K1" authorId="0" shapeId="0" xr:uid="{BC7066C0-F1B6-4DDD-8466-94243F646660}">
      <text>
        <r>
          <rPr>
            <b/>
            <sz val="9"/>
            <color indexed="81"/>
            <rFont val="Tahoma"/>
            <family val="2"/>
          </rPr>
          <t>Jonathan Wilken:</t>
        </r>
        <r>
          <rPr>
            <sz val="9"/>
            <color indexed="81"/>
            <rFont val="Tahoma"/>
            <family val="2"/>
          </rPr>
          <t xml:space="preserve">
For add/omits. Should only be used if complete phrases &gt;= 1. Set to 0 for &lt; 1.
</t>
        </r>
      </text>
    </comment>
    <comment ref="L1" authorId="0" shapeId="0" xr:uid="{FDF04B95-523F-4E26-9173-9EF80E630B89}">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M1" authorId="0" shapeId="0" xr:uid="{430BAF9A-F7D4-4BB7-B6B1-E15E051406C9}">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N1" authorId="0" shapeId="0" xr:uid="{44094658-2613-4AE3-AE8B-2B2CE6A5A90C}">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O1" authorId="0" shapeId="0" xr:uid="{DF1B9E95-343F-4E58-B670-B7CAA1A1434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P1" authorId="0" shapeId="0" xr:uid="{7466D56C-61DC-4D51-940C-EFE4A714FEF9}">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Q1" authorId="0" shapeId="0" xr:uid="{B9C1D64E-2E03-436E-913B-0CD79B888760}">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R1" authorId="0" shapeId="0" xr:uid="{B54AD9CE-B6D4-4885-9460-9BA4905B25D8}">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S1" authorId="0" shapeId="0" xr:uid="{86B22EAB-C489-4549-B347-1C1EAC316748}">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T1" authorId="0" shapeId="0" xr:uid="{FDD5521F-03ED-4476-B193-39A92DDACB71}">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U1" authorId="1" shapeId="0" xr:uid="{31E70AFB-0C9E-4ACE-8E03-CCB341088F00}">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V1" authorId="2" shapeId="0" xr:uid="{379CC286-9290-48CA-8E44-7FF7B6A6CFCF}">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Y1" authorId="0" shapeId="0" xr:uid="{4CB8BBAB-6BF6-4E6B-BA82-8C385FD81AA0}">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D6E55C19-57AF-4D73-BE68-2BCB68CACDAB}">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5ECE178F-16BA-432B-8501-1535E70340E2}">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85DD4E4A-548C-4648-9A66-5CAD7BB094DD}">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08BD5F88-2088-42F4-AB50-3E9F3163BF99}">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7B352449-123E-48FE-87BC-CDC0CDA89A66}">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F02FCA7E-D4C0-4A4D-A7D2-CD0B12FBCCC5}">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tc={74BDCDEC-EAFA-4F1B-AFFF-2A5D95488B8B}</author>
    <author>tc={D536D9B6-A09A-44D0-8EF4-0489362884E5}</author>
    <author>tc={4512C69E-7060-432E-94FB-E44C5C455229}</author>
    <author>tc={6AEA6915-E62B-4D44-AD16-04FBABB29C8A}</author>
    <author>tc={C689F01C-5311-4AA7-B60A-226F41F958AA}</author>
  </authors>
  <commentList>
    <comment ref="A1" authorId="0" shapeId="0" xr:uid="{74BDCDEC-EAFA-4F1B-AFFF-2A5D95488B8B}">
      <text>
        <t>[Threaded comment]
Your version of Excel allows you to read this threaded comment; however, any edits to it will get removed if the file is opened in a newer version of Excel. Learn more: https://go.microsoft.com/fwlink/?linkid=870924
Comment:
    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
      </text>
    </comment>
    <comment ref="A2" authorId="1" shapeId="0" xr:uid="{D536D9B6-A09A-44D0-8EF4-0489362884E5}">
      <text>
        <t>[Threaded comment]
Your version of Excel allows you to read this threaded comment; however, any edits to it will get removed if the file is opened in a newer version of Excel. Learn more: https://go.microsoft.com/fwlink/?linkid=870924
Comment:
    The number of total deviations from the exemplar. Includes itacisms, orthographic changes, nonsense readings etc.</t>
      </text>
    </comment>
    <comment ref="A3" authorId="2" shapeId="0" xr:uid="{4512C69E-7060-432E-94FB-E44C5C455229}">
      <text>
        <t>[Threaded comment]
Your version of Excel allows you to read this threaded comment; however, any edits to it will get removed if the file is opened in a newer version of Excel. Learn more: https://go.microsoft.com/fwlink/?linkid=870924
Comment:
    The number of "meaningful" variants produced by the scribe. Should be based on the "general filters" page, with those readings excluded that have not been deemed fit for analysis (e.g., nonsense readings and corrections thereof, itacisms etc.)</t>
      </text>
    </comment>
    <comment ref="A5" authorId="3" shapeId="0" xr:uid="{6AEA6915-E62B-4D44-AD16-04FBABB29C8A}">
      <text>
        <t>[Threaded comment]
Your version of Excel allows you to read this threaded comment; however, any edits to it will get removed if the file is opened in a newer version of Excel. Learn more: https://go.microsoft.com/fwlink/?linkid=870924
Comment:
    The rate of error generation per 1000 words in the apograph. Figure includes itacisms, orthographic changes, nonsense readings etc.</t>
      </text>
    </comment>
    <comment ref="A6" authorId="4" shapeId="0" xr:uid="{C689F01C-5311-4AA7-B60A-226F41F958AA}">
      <text>
        <t>[Threaded comment]
Your version of Excel allows you to read this threaded comment; however, any edits to it will get removed if the file is opened in a newer version of Excel. Learn more: https://go.microsoft.com/fwlink/?linkid=870924
Comment:
    Frequency of "meaningful" errors per 1000 words in the apograph. "Meaningful" errors are defined by the general filters applied to the raw data. (Here, this means the exclusion of such readings as itacisms, orthographic changes, variants involving nonsense readings etc.)</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Jonathan Wilken</author>
    <author>tc={A56AB05E-D2B9-47F0-BBA8-D8ACE8682F4C}</author>
    <author>tc={C10C6CE7-AB85-45B7-9827-5BAE13547DE4}</author>
    <author>tc={57358701-A47D-4BC9-A30C-4D3F9F1528F8}</author>
    <author>tc={DF5A39CF-53B5-40CC-9266-FAAB20A43327}</author>
  </authors>
  <commentList>
    <comment ref="A1" authorId="0" shapeId="0" xr:uid="{6E252E5A-FF96-4EC4-B6D0-1ADE4809BBD6}">
      <text>
        <r>
          <rPr>
            <b/>
            <sz val="9"/>
            <color indexed="81"/>
            <rFont val="Tahoma"/>
            <family val="2"/>
          </rPr>
          <t>Jonathan Wilken:</t>
        </r>
        <r>
          <rPr>
            <sz val="9"/>
            <color indexed="81"/>
            <rFont val="Tahoma"/>
            <family val="2"/>
          </rPr>
          <t xml:space="preserve">
Potential reasons why this reading should not be included in data analysis</t>
        </r>
      </text>
    </comment>
    <comment ref="B1" authorId="0" shapeId="0" xr:uid="{3E5536F8-F408-41D8-9887-430FC7777466}">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C1" authorId="0" shapeId="0" xr:uid="{DC18DB9F-C989-4807-945F-976C6B66A4E6}">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D1" authorId="0" shapeId="0" xr:uid="{41ED16A6-39A8-40A1-862B-460133758449}">
      <text>
        <r>
          <rPr>
            <b/>
            <sz val="9"/>
            <color indexed="81"/>
            <rFont val="Tahoma"/>
            <family val="2"/>
          </rPr>
          <t>Jonathan Wilken:</t>
        </r>
        <r>
          <rPr>
            <sz val="9"/>
            <color indexed="81"/>
            <rFont val="Tahoma"/>
            <family val="2"/>
          </rPr>
          <t xml:space="preserve">
Add, omit, transposition, substitution, combo</t>
        </r>
      </text>
    </comment>
    <comment ref="K3" authorId="1" shapeId="0" xr:uid="{A56AB05E-D2B9-47F0-BBA8-D8ACE8682F4C}">
      <text>
        <t>[Threaded comment]
Your version of Excel allows you to read this threaded comment; however, any edits to it will get removed if the file is opened in a newer version of Excel. Learn more: https://go.microsoft.com/fwlink/?linkid=870924
Comment:
    The apograph reading is singular and the autograph reading is not. The singular readings method would detect this variant</t>
      </text>
    </comment>
    <comment ref="K4" authorId="2" shapeId="0" xr:uid="{C10C6CE7-AB85-45B7-9827-5BAE13547DE4}">
      <text>
        <t>[Threaded comment]
Your version of Excel allows you to read this threaded comment; however, any edits to it will get removed if the file is opened in a newer version of Excel. Learn more: https://go.microsoft.com/fwlink/?linkid=870924
Comment:
    That is, the autograph contains a singular reading and the apograph followed it</t>
      </text>
    </comment>
    <comment ref="K5" authorId="3" shapeId="0" xr:uid="{57358701-A47D-4BC9-A30C-4D3F9F1528F8}">
      <text>
        <t>[Threaded comment]
Your version of Excel allows you to read this threaded comment; however, any edits to it will get removed if the file is opened in a newer version of Excel. Learn more: https://go.microsoft.com/fwlink/?linkid=870924
Comment:
    The apograph reading is not singular: other witnesses contain the same reading. These are real variants produced by the apograph scribe, but the singular readings method would not detect them</t>
      </text>
    </comment>
    <comment ref="M13" authorId="4" shapeId="0" xr:uid="{DF5A39CF-53B5-40CC-9266-FAAB20A43327}">
      <text>
        <t>[Threaded comment]
Your version of Excel allows you to read this threaded comment; however, any edits to it will get removed if the file is opened in a newer version of Excel. Learn more: https://go.microsoft.com/fwlink/?linkid=870924
Comment:
    For words which have multiple common forms not impacting their inflection (e.g., ουκ-ουχ-ου, επι-επ-εφ)</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Jonathan Wilken</author>
    <author>tc={16133151-1CE9-4B07-ABBA-D87C55D1FD3F}</author>
    <author>tc={35A3701C-7C89-496B-823D-E343DBCBBCAD}</author>
  </authors>
  <commentList>
    <comment ref="B1" authorId="0" shapeId="0" xr:uid="{27FB3F2F-6D63-4252-B72F-9FF6D6362259}">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8F7A74E1-AE48-483A-8874-E03DDD10036E}">
      <text>
        <r>
          <rPr>
            <b/>
            <sz val="9"/>
            <color indexed="81"/>
            <rFont val="Tahoma"/>
            <family val="2"/>
          </rPr>
          <t>Jonathan Wilken:</t>
        </r>
        <r>
          <rPr>
            <sz val="9"/>
            <color indexed="81"/>
            <rFont val="Tahoma"/>
            <family val="2"/>
          </rPr>
          <t xml:space="preserve">
Reading from apograph (i.e., younger copy)</t>
        </r>
      </text>
    </comment>
    <comment ref="D1" authorId="0" shapeId="0" xr:uid="{AF9D51D0-90B7-4883-A4DD-0B8CCDF70559}">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B370F4C1-C386-435A-B2DD-BFA625AE43DF}">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EF27F852-CEDA-43D9-B777-0BB5A3F87D08}">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993BF510-77BE-4C55-BA36-B5E4FD7A0211}">
      <text>
        <r>
          <rPr>
            <b/>
            <sz val="9"/>
            <color indexed="81"/>
            <rFont val="Tahoma"/>
            <family val="2"/>
          </rPr>
          <t>Jonathan Wilken:</t>
        </r>
        <r>
          <rPr>
            <sz val="9"/>
            <color indexed="81"/>
            <rFont val="Tahoma"/>
            <family val="2"/>
          </rPr>
          <t xml:space="preserve">
Add, omit, transposition, substitution, combo</t>
        </r>
      </text>
    </comment>
    <comment ref="H1" authorId="0" shapeId="0" xr:uid="{29C6108F-B52A-475F-84BE-0B014276909C}">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D1304F63-843F-477B-92D9-DA420130EA73}">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FD03EC68-AB4C-4BB4-B5C3-EADC4065528E}">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43FE7B7F-E51A-48F9-AC6C-F270F1ABD443}">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31AEF646-3AA5-42B4-8F89-1265853023B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AA9A1988-AF9F-41DC-A71E-4C9395DB685B}">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2FFF67DB-A68D-413C-B1DD-F793D20B9AF0}">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BC9008AA-584F-46CB-933B-AD8C54726364}">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25B03C42-E4E9-4FFF-B191-77C3FD75FB66}">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1DA79165-D848-47B8-94E5-54B7713314EC}">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16133151-1CE9-4B07-ABBA-D87C55D1FD3F}">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35A3701C-7C89-496B-823D-E343DBCBBCAD}">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V1" authorId="0" shapeId="0" xr:uid="{04587235-DE57-4D64-BFC2-AD95BDCA940A}">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W1" authorId="0" shapeId="0" xr:uid="{74CCDD58-5D4C-4A1C-93F1-D34754E4306D}">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X1" authorId="0" shapeId="0" xr:uid="{73231583-9819-418D-93A5-9E9C0440515A}">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Y1" authorId="0" shapeId="0" xr:uid="{577F284A-39E7-4656-B943-DB6523BA1F83}">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A1" authorId="0" shapeId="0" xr:uid="{11D32F6E-ABC4-4407-B848-4EF99D21ECD6}">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B1" authorId="0" shapeId="0" xr:uid="{38476F56-35B1-45DD-BEF6-227C9B6C511B}">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C1" authorId="0" shapeId="0" xr:uid="{0BEE62B2-8D9B-410D-A5F8-0224D999F3F0}">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Jonathan Wilken</author>
    <author>tc={1CDB2E50-97C2-4AAE-BAFE-6BFBE54C471D}</author>
    <author>tc={D75855F4-C7E9-4AEA-92AE-F1CD96B872C1}</author>
    <author>tc={DCB4322F-0D5C-47C6-B179-E53A144CB729}</author>
    <author>tc={73E2CC29-B40F-4697-9ACF-23EE6B7A1252}</author>
    <author>tc={0E395189-3972-4B63-8628-A46A21F00BBB}</author>
    <author>tc={EB8DA03D-D3A9-472B-9087-DEBCF1662F9A}</author>
    <author>tc={2337B3B4-A74D-42F1-AFCC-BE17C1AC42A1}</author>
    <author>tc={0B087D75-3BB1-428B-B880-A40DF22A6DB7}</author>
    <author>tc={79741219-775D-4A31-BA0C-C69E3214A538}</author>
    <author>tc={32C5A22F-763C-4B70-BFA8-8F9C71FD2465}</author>
    <author>tc={C012C56F-A1AA-4BA9-AE9A-FD68A7623A4D}</author>
    <author>tc={3F6F6DEF-5233-4F05-9270-AC0CF29CDAE1}</author>
    <author>tc={995B25B6-C356-4C27-93E7-1FA133F5F096}</author>
    <author>tc={A4A8E46A-124B-4424-B2B8-084B15071700}</author>
    <author>tc={F82A5658-826E-4B05-97A3-62FC6C202DC3}</author>
    <author>tc={76800F48-152A-41D3-9C60-AC46E7FBACC6}</author>
    <author>tc={D2198B85-CFD3-4B14-9D2C-AF3FCC10EBCA}</author>
    <author>tc={7BBED261-9480-4355-B926-A8F68978DDD7}</author>
    <author>tc={3F68D915-17EC-4CD1-A518-9D24CE6B0721}</author>
    <author>tc={1C3AFE0D-BF44-4F52-B667-A43DF0FACFE5}</author>
    <author>tc={F9D317E4-50CE-40EA-938D-CF7F684F7294}</author>
    <author>tc={306FF2F0-5AEF-410D-9FFB-B5F6B50AF4CB}</author>
    <author>tc={300E07FA-4055-4F95-8CB9-9BF688CDF430}</author>
    <author>tc={AFDA984E-FEEF-4943-9150-3C54CCA8055E}</author>
    <author>tc={B2A3B51A-CDFD-4199-95B9-0FA5C23BF36C}</author>
    <author>tc={661B3C68-CEA3-44C9-9CDB-43DA5246B55E}</author>
    <author>tc={97761054-660E-4CF5-8936-CAD95ADBC056}</author>
    <author>tc={C2540B88-9F58-44FD-AC05-9087655209DB}</author>
    <author>tc={B311DBBC-BD9D-4D14-9D9D-5E77AD3189A3}</author>
    <author>tc={FBB0856E-B143-4CBD-9187-315A75AC6601}</author>
    <author>tc={ECB90D51-76BB-43A5-82B4-4D5DEA0316E7}</author>
    <author>tc={4BD6ED26-BB56-49EF-AD38-C546EE10B09E}</author>
    <author>tc={F38C56B2-599D-4F44-913D-4665ECF4DD0E}</author>
    <author>tc={C16F416D-58B2-4230-A1B5-347BC443809C}</author>
    <author>tc={9F0F2EE1-039E-4753-9BA7-84D4944589E1}</author>
    <author>tc={C9B33D45-F38D-4DAD-8BDF-B0882B203B7F}</author>
    <author>tc={33A46F2B-94A2-46F7-835E-F59B4F905489}</author>
    <author>tc={90F00438-7978-4582-A8B2-D4166F9546D4}</author>
    <author>tc={4790C2D2-FD09-4DB9-B58A-1A9CDEB8FAF5}</author>
    <author>tc={F8DA7538-A7B6-4F66-BAF5-7B4E75F3FF9D}</author>
    <author>tc={57303EB0-32B3-4650-88CB-08CC31CE1FDA}</author>
    <author>tc={5D8D9F9A-34F9-4111-9E26-E188BBBE2A16}</author>
    <author>tc={5A7F086A-362E-4D92-8FE2-0E5C5D8098B3}</author>
    <author>tc={697B870D-0B5C-4388-A188-3A2B5C0C70E8}</author>
    <author>tc={1CDCB431-95DB-4644-845B-EEBF87C5BEDC}</author>
  </authors>
  <commentList>
    <comment ref="B1" authorId="0" shapeId="0" xr:uid="{8F067561-BB72-47DE-B5F4-E042BB4B37DC}">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1B8B16BD-9366-42D6-A29A-E7871149A940}">
      <text>
        <r>
          <rPr>
            <b/>
            <sz val="9"/>
            <color indexed="81"/>
            <rFont val="Tahoma"/>
            <family val="2"/>
          </rPr>
          <t>Jonathan Wilken:</t>
        </r>
        <r>
          <rPr>
            <sz val="9"/>
            <color indexed="81"/>
            <rFont val="Tahoma"/>
            <family val="2"/>
          </rPr>
          <t xml:space="preserve">
Reading from apograph (i.e., younger copy)</t>
        </r>
      </text>
    </comment>
    <comment ref="D1" authorId="0" shapeId="0" xr:uid="{81AECDA3-4A68-4600-945A-E102FFD5307E}">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F5F59E3E-2231-4638-9345-4CE21F74880E}">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9B87DADB-D0E0-48CF-BF50-F5536383BC3B}">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7AE6C4F1-DD44-4F9D-ADA3-C301EF33200A}">
      <text>
        <r>
          <rPr>
            <b/>
            <sz val="9"/>
            <color indexed="81"/>
            <rFont val="Tahoma"/>
            <family val="2"/>
          </rPr>
          <t>Jonathan Wilken:</t>
        </r>
        <r>
          <rPr>
            <sz val="9"/>
            <color indexed="81"/>
            <rFont val="Tahoma"/>
            <family val="2"/>
          </rPr>
          <t xml:space="preserve">
Add, omit, transposition, substitution, combo</t>
        </r>
      </text>
    </comment>
    <comment ref="H1" authorId="0" shapeId="0" xr:uid="{A6E4775E-D7CB-4366-8BB5-EE0C3D0CBCD7}">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E4B7032B-146E-4D82-B4FF-1F47241927C2}">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2392FCF5-E4CD-4EBD-89B6-E055AFE181E3}">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5433AE2E-7309-403E-81FC-ABCFAB02B67D}">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1056573A-FA3E-45CC-9CE3-A1F3DA3D97D9}">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B2A1F3F4-7553-4717-BE80-1365F7BC54C8}">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350A2F14-9FED-4D8B-B75D-CA3273DB3522}">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966DD1F0-8E7F-452F-B8ED-2588F66EF3B0}">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BF91978F-99DD-41B3-BDC5-8332F5D93F4F}">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1CDB2E50-97C2-4AAE-BAFE-6BFBE54C471D}">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4EC05AC3-0457-4445-B337-6B509BF69876}">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D75855F4-C7E9-4AEA-92AE-F1CD96B872C1}">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DCB4322F-0D5C-47C6-B179-E53A144CB729}">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2B62BFE7-06BC-4FC4-8A16-8D61151C4AD3}">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1BC1BE8A-3035-4783-B6ED-A4C1058B11A4}">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4BDAB31C-42AE-4475-B505-BF8B7B1E8B57}">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CA77AD8A-805E-45FA-BEB4-CF870E89D511}">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3560F726-0B86-4910-98C8-B5FA451ABB6D}">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890C3032-8EC1-4C41-9D39-6C0479F7CF24}">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356FCD64-8CC1-4866-AEA1-47C381F6841E}">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F51" authorId="4" shapeId="0" xr:uid="{73E2CC29-B40F-4697-9ACF-23EE6B7A1252}">
      <text>
        <t>[Threaded comment]
Your version of Excel allows you to read this threaded comment; however, any edits to it will get removed if the file is opened in a newer version of Excel. Learn more: https://go.microsoft.com/fwlink/?linkid=870924
Comment:
    Raw number of additions</t>
      </text>
    </comment>
    <comment ref="B52" authorId="5" shapeId="0" xr:uid="{0E395189-3972-4B63-8628-A46A21F00BBB}">
      <text>
        <t>[Threaded comment]
Your version of Excel allows you to read this threaded comment; however, any edits to it will get removed if the file is opened in a newer version of Excel. Learn more: https://go.microsoft.com/fwlink/?linkid=870924
Comment:
    "Low Meaning" words</t>
      </text>
    </comment>
    <comment ref="C52" authorId="6" shapeId="0" xr:uid="{EB8DA03D-D3A9-472B-9087-DEBCF1662F9A}">
      <text>
        <t>[Threaded comment]
Your version of Excel allows you to read this threaded comment; however, any edits to it will get removed if the file is opened in a newer version of Excel. Learn more: https://go.microsoft.com/fwlink/?linkid=870924
Comment:
    "High Meaning" words</t>
      </text>
    </comment>
    <comment ref="F52" authorId="7" shapeId="0" xr:uid="{2337B3B4-A74D-42F1-AFCC-BE17C1AC42A1}">
      <text>
        <t>[Threaded comment]
Your version of Excel allows you to read this threaded comment; however, any edits to it will get removed if the file is opened in a newer version of Excel. Learn more: https://go.microsoft.com/fwlink/?linkid=870924
Comment:
    Raw number of omissions</t>
      </text>
    </comment>
    <comment ref="F53" authorId="8" shapeId="0" xr:uid="{0B087D75-3BB1-428B-B880-A40DF22A6DB7}">
      <text>
        <t>[Threaded comment]
Your version of Excel allows you to read this threaded comment; however, any edits to it will get removed if the file is opened in a newer version of Excel. Learn more: https://go.microsoft.com/fwlink/?linkid=870924
Comment:
    % of add-omits that are additions</t>
      </text>
    </comment>
    <comment ref="F56" authorId="9" shapeId="0" xr:uid="{79741219-775D-4A31-BA0C-C69E3214A538}">
      <text>
        <t>[Threaded comment]
Your version of Excel allows you to read this threaded comment; however, any edits to it will get removed if the file is opened in a newer version of Excel. Learn more: https://go.microsoft.com/fwlink/?linkid=870924
Comment:
    Raw number of additions of "low meaning" words. See LM column for included word types (and adjust equation as necessary)</t>
      </text>
    </comment>
    <comment ref="F57" authorId="10" shapeId="0" xr:uid="{32C5A22F-763C-4B70-BFA8-8F9C71FD2465}">
      <text>
        <t>[Threaded comment]
Your version of Excel allows you to read this threaded comment; however, any edits to it will get removed if the file is opened in a newer version of Excel. Learn more: https://go.microsoft.com/fwlink/?linkid=870924
Comment:
    Raw number of omissions of "low meaning" words. See LM column for included word types (and adjust equation as necessary)</t>
      </text>
    </comment>
    <comment ref="F58" authorId="11" shapeId="0" xr:uid="{C012C56F-A1AA-4BA9-AE9A-FD68A7623A4D}">
      <text>
        <t>[Threaded comment]
Your version of Excel allows you to read this threaded comment; however, any edits to it will get removed if the file is opened in a newer version of Excel. Learn more: https://go.microsoft.com/fwlink/?linkid=870924
Comment:
    Addition rate for "low meaning" words. See LM column for included word types (and adjust equation as necessary)</t>
      </text>
    </comment>
    <comment ref="F61" authorId="12" shapeId="0" xr:uid="{3F6F6DEF-5233-4F05-9270-AC0CF29CDAE1}">
      <text>
        <t>[Threaded comment]
Your version of Excel allows you to read this threaded comment; however, any edits to it will get removed if the file is opened in a newer version of Excel. Learn more: https://go.microsoft.com/fwlink/?linkid=870924
Comment:
    Raw number of additions of "high meaning" words. See HM column for included word types (and adjust equation as necessary)</t>
      </text>
    </comment>
    <comment ref="F62" authorId="13" shapeId="0" xr:uid="{995B25B6-C356-4C27-93E7-1FA133F5F096}">
      <text>
        <t>[Threaded comment]
Your version of Excel allows you to read this threaded comment; however, any edits to it will get removed if the file is opened in a newer version of Excel. Learn more: https://go.microsoft.com/fwlink/?linkid=870924
Comment:
    Raw number of omissions of "high meaning" words. See HM column for included word types (and adjust equation as necessary)</t>
      </text>
    </comment>
    <comment ref="F63" authorId="14" shapeId="0" xr:uid="{A4A8E46A-124B-4424-B2B8-084B15071700}">
      <text>
        <t>[Threaded comment]
Your version of Excel allows you to read this threaded comment; however, any edits to it will get removed if the file is opened in a newer version of Excel. Learn more: https://go.microsoft.com/fwlink/?linkid=870924
Comment:
    Addition rate for "high meaning" words. See HM column for included word types (and adjust equation as necessary)</t>
      </text>
    </comment>
    <comment ref="D69" authorId="15" shapeId="0" xr:uid="{F82A5658-826E-4B05-97A3-62FC6C202DC3}">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69" authorId="16" shapeId="0" xr:uid="{76800F48-152A-41D3-9C60-AC46E7FBACC6}">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F69" authorId="17" shapeId="0" xr:uid="{D2198B85-CFD3-4B14-9D2C-AF3FCC10EBCA}">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additions. I.e., a percent frequency indicating how often an addition generates visual cues</t>
      </text>
    </comment>
    <comment ref="D70" authorId="18" shapeId="0" xr:uid="{7BBED261-9480-4355-B926-A8F68978DDD7}">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E70" authorId="19" shapeId="0" xr:uid="{3F68D915-17EC-4CD1-A518-9D24CE6B0721}">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F70" authorId="20" shapeId="0" xr:uid="{1C3AFE0D-BF44-4F52-B667-A43DF0FACFE5}">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omissions. I.e., the percentage of omissions that could plausibly be due to visual cues</t>
      </text>
    </comment>
    <comment ref="D71" authorId="21" shapeId="0" xr:uid="{F9D317E4-50CE-40EA-938D-CF7F684F7294}">
      <text>
        <t>[Threaded comment]
Your version of Excel allows you to read this threaded comment; however, any edits to it will get removed if the file is opened in a newer version of Excel. Learn more: https://go.microsoft.com/fwlink/?linkid=870924
Comment:
    The total number of add-omits that involve visual cues</t>
      </text>
    </comment>
    <comment ref="E71" authorId="22" shapeId="0" xr:uid="{306FF2F0-5AEF-410D-9FFB-B5F6B50AF4CB}">
      <text>
        <t>[Threaded comment]
Your version of Excel allows you to read this threaded comment; however, any edits to it will get removed if the file is opened in a newer version of Excel. Learn more: https://go.microsoft.com/fwlink/?linkid=870924
Comment:
    The total number of add-omits that involve NO visual cues (given the definition of this project, i.e., 3-character minimum similarity in critical regions)</t>
      </text>
    </comment>
    <comment ref="F71" authorId="23" shapeId="0" xr:uid="{300E07FA-4055-4F95-8CB9-9BF688CDF430}">
      <text>
        <t>[Threaded comment]
Your version of Excel allows you to read this threaded comment; however, any edits to it will get removed if the file is opened in a newer version of Excel. Learn more: https://go.microsoft.com/fwlink/?linkid=870924
Comment:
    The percentage of all add-omits that involve visual cues</t>
      </text>
    </comment>
    <comment ref="D75" authorId="24" shapeId="0" xr:uid="{AFDA984E-FEEF-4943-9150-3C54CCA8055E}">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E75" authorId="25" shapeId="0" xr:uid="{B2A3B51A-CDFD-4199-95B9-0FA5C23BF36C}">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D76" authorId="26" shapeId="0" xr:uid="{661B3C68-CEA3-44C9-9CDB-43DA5246B55E}">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76" authorId="27" shapeId="0" xr:uid="{97761054-660E-4CF5-8936-CAD95ADBC056}">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D81" authorId="28" shapeId="0" xr:uid="{C2540B88-9F58-44FD-AC05-9087655209DB}">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additions. I.e., the number of additions that do not result in dittography</t>
      </text>
    </comment>
    <comment ref="E81" authorId="29" shapeId="0" xr:uid="{B311DBBC-BD9D-4D14-9D9D-5E77AD3189A3}">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omissions. I.e., the number of omissions that did not undo a dittographic reading</t>
      </text>
    </comment>
    <comment ref="D82" authorId="30" shapeId="0" xr:uid="{FBB0856E-B143-4CBD-9187-315A75AC6601}">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additions. I.e., the number of additions that result in dittography</t>
      </text>
    </comment>
    <comment ref="E82" authorId="31" shapeId="0" xr:uid="{ECB90D51-76BB-43A5-82B4-4D5DEA0316E7}">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omissions. I.e., the number omissions where the omitted word(s) is/are dittographies</t>
      </text>
    </comment>
    <comment ref="D87" authorId="32" shapeId="0" xr:uid="{4BD6ED26-BB56-49EF-AD38-C546EE10B09E}">
      <text>
        <t>[Threaded comment]
Your version of Excel allows you to read this threaded comment; however, any edits to it will get removed if the file is opened in a newer version of Excel. Learn more: https://go.microsoft.com/fwlink/?linkid=870924
Comment:
    Additions of one word</t>
      </text>
    </comment>
    <comment ref="E87" authorId="33" shapeId="0" xr:uid="{F38C56B2-599D-4F44-913D-4665ECF4DD0E}">
      <text>
        <t>[Threaded comment]
Your version of Excel allows you to read this threaded comment; however, any edits to it will get removed if the file is opened in a newer version of Excel. Learn more: https://go.microsoft.com/fwlink/?linkid=870924
Comment:
    Omissions of one word</t>
      </text>
    </comment>
    <comment ref="F87" authorId="34" shapeId="0" xr:uid="{C16F416D-58B2-4230-A1B5-347BC443809C}">
      <text>
        <t>[Threaded comment]
Your version of Excel allows you to read this threaded comment; however, any edits to it will get removed if the file is opened in a newer version of Excel. Learn more: https://go.microsoft.com/fwlink/?linkid=870924
Comment:
    Add ratio for single-word variants</t>
      </text>
    </comment>
    <comment ref="D88" authorId="35" shapeId="0" xr:uid="{9F0F2EE1-039E-4753-9BA7-84D4944589E1}">
      <text>
        <t>[Threaded comment]
Your version of Excel allows you to read this threaded comment; however, any edits to it will get removed if the file is opened in a newer version of Excel. Learn more: https://go.microsoft.com/fwlink/?linkid=870924
Comment:
    Additions of 2-3 words</t>
      </text>
    </comment>
    <comment ref="E88" authorId="36" shapeId="0" xr:uid="{C9B33D45-F38D-4DAD-8BDF-B0882B203B7F}">
      <text>
        <t>[Threaded comment]
Your version of Excel allows you to read this threaded comment; however, any edits to it will get removed if the file is opened in a newer version of Excel. Learn more: https://go.microsoft.com/fwlink/?linkid=870924
Comment:
    Omissions of 2-3 words</t>
      </text>
    </comment>
    <comment ref="F88" authorId="37" shapeId="0" xr:uid="{33A46F2B-94A2-46F7-835E-F59B4F905489}">
      <text>
        <t>[Threaded comment]
Your version of Excel allows you to read this threaded comment; however, any edits to it will get removed if the file is opened in a newer version of Excel. Learn more: https://go.microsoft.com/fwlink/?linkid=870924
Comment:
    Add ratio for variants of 2-3 words</t>
      </text>
    </comment>
    <comment ref="D89" authorId="38" shapeId="0" xr:uid="{90F00438-7978-4582-A8B2-D4166F9546D4}">
      <text>
        <t>[Threaded comment]
Your version of Excel allows you to read this threaded comment; however, any edits to it will get removed if the file is opened in a newer version of Excel. Learn more: https://go.microsoft.com/fwlink/?linkid=870924
Comment:
    Additions of 4 or more words</t>
      </text>
    </comment>
    <comment ref="E89" authorId="39" shapeId="0" xr:uid="{4790C2D2-FD09-4DB9-B58A-1A9CDEB8FAF5}">
      <text>
        <t>[Threaded comment]
Your version of Excel allows you to read this threaded comment; however, any edits to it will get removed if the file is opened in a newer version of Excel. Learn more: https://go.microsoft.com/fwlink/?linkid=870924
Comment:
    Omissions of 4 or more words</t>
      </text>
    </comment>
    <comment ref="F89" authorId="40" shapeId="0" xr:uid="{F8DA7538-A7B6-4F66-BAF5-7B4E75F3FF9D}">
      <text>
        <t>[Threaded comment]
Your version of Excel allows you to read this threaded comment; however, any edits to it will get removed if the file is opened in a newer version of Excel. Learn more: https://go.microsoft.com/fwlink/?linkid=870924
Comment:
    Add ratio for variants of 4 or more words</t>
      </text>
    </comment>
    <comment ref="C92" authorId="41" shapeId="0" xr:uid="{57303EB0-32B3-4650-88CB-08CC31CE1FDA}">
      <text>
        <t>[Threaded comment]
Your version of Excel allows you to read this threaded comment; however, any edits to it will get removed if the file is opened in a newer version of Excel. Learn more: https://go.microsoft.com/fwlink/?linkid=870924
Comment:
    Number of words added or omitted</t>
      </text>
    </comment>
    <comment ref="D92" authorId="42" shapeId="0" xr:uid="{5D8D9F9A-34F9-4111-9E26-E188BBBE2A16}">
      <text>
        <t>[Threaded comment]
Your version of Excel allows you to read this threaded comment; however, any edits to it will get removed if the file is opened in a newer version of Excel. Learn more: https://go.microsoft.com/fwlink/?linkid=870924
Comment:
    Number of additions involving the number of words specified in the "Length" column</t>
      </text>
    </comment>
    <comment ref="E92" authorId="43" shapeId="0" xr:uid="{5A7F086A-362E-4D92-8FE2-0E5C5D8098B3}">
      <text>
        <t>[Threaded comment]
Your version of Excel allows you to read this threaded comment; however, any edits to it will get removed if the file is opened in a newer version of Excel. Learn more: https://go.microsoft.com/fwlink/?linkid=870924
Comment:
    Number of omissions involving the number of words specified in the "Length" column</t>
      </text>
    </comment>
    <comment ref="F92" authorId="44" shapeId="0" xr:uid="{697B870D-0B5C-4388-A188-3A2B5C0C70E8}">
      <text>
        <t>[Threaded comment]
Your version of Excel allows you to read this threaded comment; however, any edits to it will get removed if the file is opened in a newer version of Excel. Learn more: https://go.microsoft.com/fwlink/?linkid=870924
Comment:
    The addition rate for add-omits involving the number of words indicated in the "Length" column</t>
      </text>
    </comment>
    <comment ref="E100" authorId="45" shapeId="0" xr:uid="{1CDCB431-95DB-4644-845B-EEBF87C5BEDC}">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Jonathan Wilken</author>
    <author>tc={8D80BCC6-1766-4768-9203-0E152F5D6657}</author>
    <author>tc={F7B3E8E9-9AD7-4CA4-BFE4-FAF78D6CC977}</author>
    <author>tc={0B77C07E-11E1-4146-B8BF-FFCDD24D1CBA}</author>
    <author>tc={497734CB-6966-4F09-AB80-890FCB74AFF1}</author>
    <author>tc={060E4B67-D798-4015-ACDF-FDAE223B399A}</author>
    <author>tc={43405B23-35E0-4D50-B8F6-0621838C8DE7}</author>
    <author>tc={05A1EF4A-826F-48EA-AEC5-F02D844DE4FF}</author>
    <author>tc={340352E8-54F3-4BF5-A13B-DC99053E3E23}</author>
    <author>tc={C72DAD15-C47B-41A0-9CB2-F6567F72B758}</author>
    <author>tc={34A82E2C-45FF-4B1D-BA0A-40009B1984B4}</author>
    <author>tc={5D038366-3AC4-4727-BFB0-355C8400FE53}</author>
    <author>tc={AF377EDD-4C26-46F8-849C-C416CA496263}</author>
    <author>tc={BA516CC1-FB17-4D79-9E60-E7E8B3EB8CA7}</author>
    <author>tc={F1C283CB-D47C-4308-8DA3-F5A72D078766}</author>
  </authors>
  <commentList>
    <comment ref="B1" authorId="0" shapeId="0" xr:uid="{F53FA51D-B476-42DD-86FB-672F0278F015}">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86B95F45-7540-46DE-9C28-E61CFD8521CB}">
      <text>
        <r>
          <rPr>
            <b/>
            <sz val="9"/>
            <color indexed="81"/>
            <rFont val="Tahoma"/>
            <family val="2"/>
          </rPr>
          <t>Jonathan Wilken:</t>
        </r>
        <r>
          <rPr>
            <sz val="9"/>
            <color indexed="81"/>
            <rFont val="Tahoma"/>
            <family val="2"/>
          </rPr>
          <t xml:space="preserve">
Reading from apograph (i.e., younger copy)</t>
        </r>
      </text>
    </comment>
    <comment ref="D1" authorId="0" shapeId="0" xr:uid="{D175C01C-EC70-44CE-8182-A0078F40ABA9}">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17398D00-EE04-44A5-B112-E92381337532}">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16B334C1-9575-4E62-BAF7-751C6C2CB638}">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8E0705A9-A035-49E7-9843-8F51C6690BB1}">
      <text>
        <r>
          <rPr>
            <b/>
            <sz val="9"/>
            <color indexed="81"/>
            <rFont val="Tahoma"/>
            <family val="2"/>
          </rPr>
          <t>Jonathan Wilken:</t>
        </r>
        <r>
          <rPr>
            <sz val="9"/>
            <color indexed="81"/>
            <rFont val="Tahoma"/>
            <family val="2"/>
          </rPr>
          <t xml:space="preserve">
Add, omit, transposition, substitution, combo</t>
        </r>
      </text>
    </comment>
    <comment ref="H1" authorId="0" shapeId="0" xr:uid="{C7026260-BEEF-4312-A676-816E12D79D6F}">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C624F782-70AE-4DD8-80B5-F7CC2466799B}">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E7BEAF2D-0389-4BC5-A048-C455254CDB1C}">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5711DAE0-DC57-4879-822B-2F54B42CEE1B}">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745989EA-B53D-48B3-AD6B-8AABA28A11B6}">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E553B143-CC66-44C8-B55A-8B63CF3BC8AA}">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9F3B205D-2A52-4613-9FFB-7C2A1EDC87E4}">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F05FCDFC-9534-467F-B0EA-6025201B15BC}">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A689D3C6-752D-4B5F-A93A-14B94515E320}">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8D80BCC6-1766-4768-9203-0E152F5D6657}">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67D07996-BA28-479B-B01C-CFB89F3D63FB}">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F7B3E8E9-9AD7-4CA4-BFE4-FAF78D6CC977}">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0B77C07E-11E1-4146-B8BF-FFCDD24D1CB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8FF9192D-9484-46C5-BCF8-621F887A133B}">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04AA4A5D-7EBF-418E-9304-011BD3B7F223}">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792AB219-51B9-4DF4-BF18-B3EEA4A1EFB6}">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AEE0E2C3-EEA8-4920-AE23-76BB9C7EAC1F}">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9885B0FD-5DD1-4AD2-A496-A320DC0AC4F0}">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7E7147F2-6BC2-4AD4-910A-956798B497E9}">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D936EC69-4E3C-4973-A9B0-C5208186F5A5}">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35" authorId="4" shapeId="0" xr:uid="{497734CB-6966-4F09-AB80-890FCB74AFF1}">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36" authorId="5" shapeId="0" xr:uid="{060E4B67-D798-4015-ACDF-FDAE223B399A}">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39" authorId="6" shapeId="0" xr:uid="{43405B23-35E0-4D50-B8F6-0621838C8DE7}">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40" authorId="7" shapeId="0" xr:uid="{05A1EF4A-826F-48EA-AEC5-F02D844DE4FF}">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41" authorId="8" shapeId="0" xr:uid="{340352E8-54F3-4BF5-A13B-DC99053E3E23}">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42" authorId="9" shapeId="0" xr:uid="{C72DAD15-C47B-41A0-9CB2-F6567F72B758}">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43" authorId="10" shapeId="0" xr:uid="{34A82E2C-45FF-4B1D-BA0A-40009B1984B4}">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44" authorId="11" shapeId="0" xr:uid="{5D038366-3AC4-4727-BFB0-355C8400FE53}">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47" authorId="12" shapeId="0" xr:uid="{AF377EDD-4C26-46F8-849C-C416CA496263}">
      <text>
        <t>[Threaded comment]
Your version of Excel allows you to read this threaded comment; however, any edits to it will get removed if the file is opened in a newer version of Excel. Learn more: https://go.microsoft.com/fwlink/?linkid=870924
Comment:
    Articular additions: the number of additions of an article</t>
      </text>
    </comment>
    <comment ref="D48" authorId="13" shapeId="0" xr:uid="{BA516CC1-FB17-4D79-9E60-E7E8B3EB8CA7}">
      <text>
        <t>[Threaded comment]
Your version of Excel allows you to read this threaded comment; however, any edits to it will get removed if the file is opened in a newer version of Excel. Learn more: https://go.microsoft.com/fwlink/?linkid=870924
Comment:
    Articular omissions: the number of omissions of an article</t>
      </text>
    </comment>
    <comment ref="D49" authorId="14" shapeId="0" xr:uid="{F1C283CB-D47C-4308-8DA3-F5A72D078766}">
      <text>
        <t>[Threaded comment]
Your version of Excel allows you to read this threaded comment; however, any edits to it will get removed if the file is opened in a newer version of Excel. Learn more: https://go.microsoft.com/fwlink/?linkid=870924
Comment:
    Articular add ratio: the add ratio for the definite article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Jonathan Wilken</author>
    <author>tc={6407E4CC-0F7A-410A-965E-AA2F3EEE844B}</author>
    <author>tc={5F0A915B-6F0F-49F0-9AFE-2DBECC2DE66F}</author>
    <author>tc={4D8CCE9A-E998-417C-B919-CED03A2C83BF}</author>
    <author>tc={883FA40A-A4E8-42F5-8C15-E9B1656BB8B3}</author>
    <author>tc={5954F1B5-7A1E-4575-8450-AD361B932520}</author>
    <author>tc={0C03AB21-5D30-4F94-B4DE-0CE13A8183E7}</author>
    <author>tc={80506B0F-9B33-41A5-B05E-4C00F5BAB655}</author>
    <author>tc={02C91BBB-36C4-4672-AD2F-053C24169556}</author>
    <author>tc={DA5D2DE3-6BF8-4FEC-8138-EDCBDBEF33EB}</author>
    <author>tc={9B26E651-95D1-449F-93A9-7383BD8B7327}</author>
    <author>tc={9394DA14-5D81-4E33-99E0-DB9077B22EFB}</author>
    <author>tc={1275F7D4-081D-40B0-9E42-305DE427F175}</author>
  </authors>
  <commentList>
    <comment ref="B1" authorId="0" shapeId="0" xr:uid="{8AB76CC0-400D-4084-824C-69C93C2C2E75}">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BA54D544-736C-4EE3-AA61-FDB22AFD6A7B}">
      <text>
        <r>
          <rPr>
            <b/>
            <sz val="9"/>
            <color indexed="81"/>
            <rFont val="Tahoma"/>
            <family val="2"/>
          </rPr>
          <t>Jonathan Wilken:</t>
        </r>
        <r>
          <rPr>
            <sz val="9"/>
            <color indexed="81"/>
            <rFont val="Tahoma"/>
            <family val="2"/>
          </rPr>
          <t xml:space="preserve">
Reading from apograph (i.e., younger copy)</t>
        </r>
      </text>
    </comment>
    <comment ref="D1" authorId="0" shapeId="0" xr:uid="{966CF03B-31C2-435E-93B9-A74277DEC02A}">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68F9CE6B-7CF2-4A1D-B30C-1683648AF808}">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9F4E77D2-FD04-413B-8584-D452681FDE92}">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BD031344-ED2A-4BC4-B9DD-99556E22ACFA}">
      <text>
        <r>
          <rPr>
            <b/>
            <sz val="9"/>
            <color indexed="81"/>
            <rFont val="Tahoma"/>
            <family val="2"/>
          </rPr>
          <t>Jonathan Wilken:</t>
        </r>
        <r>
          <rPr>
            <sz val="9"/>
            <color indexed="81"/>
            <rFont val="Tahoma"/>
            <family val="2"/>
          </rPr>
          <t xml:space="preserve">
Add, omit, transposition, substitution, combo</t>
        </r>
      </text>
    </comment>
    <comment ref="H1" authorId="0" shapeId="0" xr:uid="{4315C6BD-5911-495C-95DD-D1B3F2765AE2}">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6766847D-79E2-41F0-9D23-FA135B02CFD1}">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55399542-DECB-43C9-9F53-053ADB765C2A}">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B823A64A-E800-4EB1-AE94-64855D5362CB}">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4B2C94F5-F3F2-45D0-90C9-B2DB27EA20E1}">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2191D963-2BAB-4DA7-9746-932A1DDFE95A}">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A4CEB9A1-BADA-41B5-A644-10CE7A68CC46}">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093F88E2-0409-4416-B443-366CF55B772A}">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7C0C6DED-3157-407A-AA33-B060B34255C8}">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6407E4CC-0F7A-410A-965E-AA2F3EEE844B}">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50912561-BDA9-4C57-A10B-182DD60E3442}">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5F0A915B-6F0F-49F0-9AFE-2DBECC2DE66F}">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4D8CCE9A-E998-417C-B919-CED03A2C83BF}">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6D627CB1-5D5F-4D87-9831-1FB1B7F1BF59}">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136CB2BF-F07C-4B86-828E-583679DBE16D}">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3F529546-1D77-47F4-AEC1-02FC1B0E39D3}">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ADA5974B-D657-4588-BA56-111C8F540B9E}">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81DEE7D2-C5F4-42E2-8EC0-8841DF48F3FA}">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D8F28BED-C66F-4DCC-91D9-C163E378E227}">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7EDF18F3-A30B-4DF4-9C0E-92B6CE75D6AA}">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1" authorId="4" shapeId="0" xr:uid="{883FA40A-A4E8-42F5-8C15-E9B1656BB8B3}">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12" authorId="5" shapeId="0" xr:uid="{5954F1B5-7A1E-4575-8450-AD361B932520}">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15" authorId="6" shapeId="0" xr:uid="{0C03AB21-5D30-4F94-B4DE-0CE13A8183E7}">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16" authorId="7" shapeId="0" xr:uid="{80506B0F-9B33-41A5-B05E-4C00F5BAB655}">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17" authorId="8" shapeId="0" xr:uid="{02C91BBB-36C4-4672-AD2F-053C24169556}">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18" authorId="9" shapeId="0" xr:uid="{DA5D2DE3-6BF8-4FEC-8138-EDCBDBEF33EB}">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19" authorId="10" shapeId="0" xr:uid="{9B26E651-95D1-449F-93A9-7383BD8B7327}">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20" authorId="11" shapeId="0" xr:uid="{9394DA14-5D81-4E33-99E0-DB9077B22EFB}">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21" authorId="12" shapeId="0" xr:uid="{1275F7D4-081D-40B0-9E42-305DE427F175}">
      <text>
        <t>[Threaded comment]
Your version of Excel allows you to read this threaded comment; however, any edits to it will get removed if the file is opened in a newer version of Excel. Learn more: https://go.microsoft.com/fwlink/?linkid=870924
Comment:
    The difference in add ratio based on word frequency category. If scribes exhibit preference for the familiar, the HF add ratio should usually be higher than the LF add ratio (thus, the Add Ratio Difference should be positive)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Jonathan Wilken</author>
    <author>tc={575CFC2E-F52D-4ABA-BF1C-B4B18BDC7D7B}</author>
    <author>tc={66E33F27-BAE2-46AB-8ED7-46E2148596F8}</author>
    <author>tc={C547600B-26B3-4461-BD25-BB4A6748A797}</author>
    <author>tc={90591554-8476-4AB5-9E12-48A277EA278D}</author>
    <author>tc={50CBBF2A-C8FB-46BD-BA07-440667B62811}</author>
    <author>tc={7E202A3D-0750-4024-BB3F-ACE8A7D7FD0F}</author>
    <author>tc={5F52ADE2-8194-4976-9FB1-3D03A7C5444A}</author>
    <author>tc={86CED11C-8670-4034-8EA1-3334CAE55407}</author>
    <author>tc={FC28A974-D3FF-494B-B42D-D50EB2495471}</author>
    <author>tc={34623BBE-632E-4A33-8B02-66B83911639F}</author>
    <author>tc={85BB971B-8EFF-494C-A75E-6BCEC59E5257}</author>
    <author>tc={52DB6276-8A9C-486D-96A0-3AD0A616403C}</author>
    <author>tc={F2430AC7-9D83-4A1E-A466-9EACDC69CA8B}</author>
    <author>tc={D6122CB7-01E0-45D6-B358-78B247379028}</author>
    <author>tc={D5FC4C8E-1CC1-4FF2-A357-C6063D84EC2F}</author>
  </authors>
  <commentList>
    <comment ref="B1" authorId="0" shapeId="0" xr:uid="{98924E34-00D3-4210-B81E-85A97060758E}">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05D96A63-6CF0-440D-AB90-0FEA5462F180}">
      <text>
        <r>
          <rPr>
            <b/>
            <sz val="9"/>
            <color indexed="81"/>
            <rFont val="Tahoma"/>
            <family val="2"/>
          </rPr>
          <t>Jonathan Wilken:</t>
        </r>
        <r>
          <rPr>
            <sz val="9"/>
            <color indexed="81"/>
            <rFont val="Tahoma"/>
            <family val="2"/>
          </rPr>
          <t xml:space="preserve">
Reading from apograph (i.e., younger copy)</t>
        </r>
      </text>
    </comment>
    <comment ref="D1" authorId="0" shapeId="0" xr:uid="{CA13EE40-8C4E-4C61-ACAE-E0CD83D925EA}">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3171D6D6-F670-4E1D-9BA8-7AB8C441F161}">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B6101E2C-DAFF-42C1-81C3-59ACF4AD5D41}">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2926FBE5-13EA-49DE-A48D-5F0918871A1F}">
      <text>
        <r>
          <rPr>
            <b/>
            <sz val="9"/>
            <color indexed="81"/>
            <rFont val="Tahoma"/>
            <family val="2"/>
          </rPr>
          <t>Jonathan Wilken:</t>
        </r>
        <r>
          <rPr>
            <sz val="9"/>
            <color indexed="81"/>
            <rFont val="Tahoma"/>
            <family val="2"/>
          </rPr>
          <t xml:space="preserve">
Add, omit, transposition, substitution, combo</t>
        </r>
      </text>
    </comment>
    <comment ref="H1" authorId="0" shapeId="0" xr:uid="{634F3AA7-FCAC-4157-9409-C44E24B636A3}">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9423F246-F87F-48A7-AE1F-10EF7D6D821B}">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502186C7-673C-40F7-905F-2083599AEBD7}">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E812D0A3-AE6C-4C87-AC50-5F1F5713C815}">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3E999857-8C97-412D-9BAB-15D62AAB4657}">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C689C337-DA92-4B9B-BFA7-3459C9A31A2D}">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0E10BA41-9626-42AD-AA53-7DABFA3B8E44}">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101ED9B9-B136-451F-8A93-FD1D87E3616A}">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4688FDD9-83D3-4F0E-BD26-F1772BD25A20}">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BC1ABDDE-CAB6-41B9-87A1-D4346D7CA604}">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575CFC2E-F52D-4ABA-BF1C-B4B18BDC7D7B}">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66E33F27-BAE2-46AB-8ED7-46E2148596F8}">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T1" authorId="3" shapeId="0" xr:uid="{C547600B-26B3-4461-BD25-BB4A6748A797}">
      <text>
        <t>[Threaded comment]
Your version of Excel allows you to read this threaded comment; however, any edits to it will get removed if the file is opened in a newer version of Excel. Learn more: https://go.microsoft.com/fwlink/?linkid=870924
Comment:
    Frequency occurrence of autograph reading per 10,000 words of text</t>
      </text>
    </comment>
    <comment ref="U1" authorId="4" shapeId="0" xr:uid="{90591554-8476-4AB5-9E12-48A277EA278D}">
      <text>
        <t>[Threaded comment]
Your version of Excel allows you to read this threaded comment; however, any edits to it will get removed if the file is opened in a newer version of Excel. Learn more: https://go.microsoft.com/fwlink/?linkid=870924
Comment:
    Frequency occurrence of apograph reading per 10,000 words of text</t>
      </text>
    </comment>
    <comment ref="V1" authorId="5" shapeId="0" xr:uid="{50CBBF2A-C8FB-46BD-BA07-440667B62811}">
      <text>
        <t>[Threaded comment]
Your version of Excel allows you to read this threaded comment; however, any edits to it will get removed if the file is opened in a newer version of Excel. Learn more: https://go.microsoft.com/fwlink/?linkid=870924
Comment:
    Difference in the P10K frequency of the autograph and apograph readings. Difference = apograph - autograph. Thus, positive values indicate the apograph reading was a more common/frequent word; negative values indicate the apograph reading was a less common/frequent word</t>
      </text>
    </comment>
    <comment ref="Y1" authorId="0" shapeId="0" xr:uid="{C2CE0EFF-9F4F-40C3-BAA9-B19887A3F6FA}">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04AFFB81-95E5-48E7-97A1-14D12897BC30}">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AE0B01F1-486A-4106-9FA6-268C716A31DB}">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D2B72D32-C1B6-49E2-B636-644AADE1D47D}">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D9EDDF3A-55F1-424C-AEE0-027AC0069585}">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B13BB73C-2904-4850-BC97-3E9A062CBEA4}">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CB4D3810-3745-4FDE-8865-5407214F49B6}">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30" authorId="6" shapeId="0" xr:uid="{7E202A3D-0750-4024-BB3F-ACE8A7D7FD0F}">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33" authorId="7" shapeId="0" xr:uid="{5F52ADE2-8194-4976-9FB1-3D03A7C5444A}">
      <text>
        <t>[Threaded comment]
Your version of Excel allows you to read this threaded comment; however, any edits to it will get removed if the file is opened in a newer version of Excel. Learn more: https://go.microsoft.com/fwlink/?linkid=870924
Comment:
    Number of variants where the scribe used a more common/frequent word in place of a less common/frequent word</t>
      </text>
    </comment>
    <comment ref="D34" authorId="8" shapeId="0" xr:uid="{86CED11C-8670-4034-8EA1-3334CAE55407}">
      <text>
        <t>[Threaded comment]
Your version of Excel allows you to read this threaded comment; however, any edits to it will get removed if the file is opened in a newer version of Excel. Learn more: https://go.microsoft.com/fwlink/?linkid=870924
Comment:
    Number of variants where the scribe used a less common/frequent word in place of a more  common/frequent word</t>
      </text>
    </comment>
    <comment ref="D35" authorId="9" shapeId="0" xr:uid="{FC28A974-D3FF-494B-B42D-D50EB2495471}">
      <text>
        <t>[Threaded comment]
Your version of Excel allows you to read this threaded comment; however, any edits to it will get removed if the file is opened in a newer version of Excel. Learn more: https://go.microsoft.com/fwlink/?linkid=870924
Comment:
    Probability based on 2-tailed sign test: probability of obtaining a result as extreme as or more extreme than that shown above</t>
      </text>
    </comment>
    <comment ref="D37" authorId="10" shapeId="0" xr:uid="{34623BBE-632E-4A33-8B02-66B83911639F}">
      <text>
        <t>[Threaded comment]
Your version of Excel allows you to read this threaded comment; however, any edits to it will get removed if the file is opened in a newer version of Excel. Learn more: https://go.microsoft.com/fwlink/?linkid=870924
Comment:
    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
      </text>
    </comment>
    <comment ref="D38" authorId="11" shapeId="0" xr:uid="{85BB971B-8EFF-494C-A75E-6BCEC59E5257}">
      <text>
        <t>[Threaded comment]
Your version of Excel allows you to read this threaded comment; however, any edits to it will get removed if the file is opened in a newer version of Excel. Learn more: https://go.microsoft.com/fwlink/?linkid=870924
Comment:
    Standard deviation of the word frequency difference for substitutions</t>
      </text>
    </comment>
    <comment ref="D41" authorId="12" shapeId="0" xr:uid="{52DB6276-8A9C-486D-96A0-3AD0A616403C}">
      <text>
        <t>[Threaded comment]
Your version of Excel allows you to read this threaded comment; however, any edits to it will get removed if the file is opened in a newer version of Excel. Learn more: https://go.microsoft.com/fwlink/?linkid=870924
Comment:
    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
      </text>
    </comment>
    <comment ref="D42" authorId="13" shapeId="0" xr:uid="{F2430AC7-9D83-4A1E-A466-9EACDC69CA8B}">
      <text>
        <t>[Threaded comment]
Your version of Excel allows you to read this threaded comment; however, any edits to it will get removed if the file is opened in a newer version of Excel. Learn more: https://go.microsoft.com/fwlink/?linkid=870924
Comment:
    Standard deviation of the change in word frequency, using the frequency measure of "occurrences per 10,000 words"</t>
      </text>
    </comment>
    <comment ref="D45" authorId="14" shapeId="0" xr:uid="{D6122CB7-01E0-45D6-B358-78B247379028}">
      <text>
        <t>[Threaded comment]
Your version of Excel allows you to read this threaded comment; however, any edits to it will get removed if the file is opened in a newer version of Excel. Learn more: https://go.microsoft.com/fwlink/?linkid=870924
Comment:
    Total number of substitutions for which a word frequency difference could be calculated</t>
      </text>
    </comment>
    <comment ref="D46" authorId="15" shapeId="0" xr:uid="{D5FC4C8E-1CC1-4FF2-A357-C6063D84EC2F}">
      <text>
        <t>[Threaded comment]
Your version of Excel allows you to read this threaded comment; however, any edits to it will get removed if the file is opened in a newer version of Excel. Learn more: https://go.microsoft.com/fwlink/?linkid=870924
Comment:
    The standard deviation of word frequency difference scores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Jonathan Wilken</author>
    <author>tc={5CE0C419-C734-4087-9EF3-23BB9870D210}</author>
    <author>tc={EB5D02FE-00B1-4C1E-A876-3DA4C6DB65D4}</author>
    <author>tc={E2E14910-9C21-4C37-B732-F7EBFDB74CE7}</author>
    <author>tc={4718703A-88BB-4A36-8D67-5BEEDE97AD44}</author>
    <author>tc={2A549E49-EC4D-4BCE-9D24-3587690BBE3F}</author>
  </authors>
  <commentList>
    <comment ref="B1" authorId="0" shapeId="0" xr:uid="{295BECCE-5B1D-49E8-AE3D-EA1B28DAAE2C}">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46AB39C0-6576-4C4C-8B66-C5E48CB7AE4A}">
      <text>
        <r>
          <rPr>
            <b/>
            <sz val="9"/>
            <color indexed="81"/>
            <rFont val="Tahoma"/>
            <family val="2"/>
          </rPr>
          <t>Jonathan Wilken:</t>
        </r>
        <r>
          <rPr>
            <sz val="9"/>
            <color indexed="81"/>
            <rFont val="Tahoma"/>
            <family val="2"/>
          </rPr>
          <t xml:space="preserve">
Reading from apograph (i.e., younger copy)</t>
        </r>
      </text>
    </comment>
    <comment ref="D1" authorId="0" shapeId="0" xr:uid="{6B2BD1A4-AF87-499F-94CA-998C4CDAA51A}">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113ECF9E-C098-453D-813D-074A5B6A68AC}">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50263AB7-B78E-4050-B6A5-EFB64FEB3173}">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H1" authorId="0" shapeId="0" xr:uid="{06C79128-CE6C-4B5A-9D5B-21E45FF8C275}">
      <text>
        <r>
          <rPr>
            <b/>
            <sz val="9"/>
            <color indexed="81"/>
            <rFont val="Tahoma"/>
            <family val="2"/>
          </rPr>
          <t>Jonathan Wilken:</t>
        </r>
        <r>
          <rPr>
            <sz val="9"/>
            <color indexed="81"/>
            <rFont val="Tahoma"/>
            <family val="2"/>
          </rPr>
          <t xml:space="preserve">
Add, omit, transposition, substitution, combo</t>
        </r>
      </text>
    </comment>
    <comment ref="I1" authorId="0" shapeId="0" xr:uid="{4435F5B7-B835-4A3D-9211-EFFC2D379CE6}">
      <text>
        <r>
          <rPr>
            <b/>
            <sz val="9"/>
            <color indexed="81"/>
            <rFont val="Tahoma"/>
            <family val="2"/>
          </rPr>
          <t>Jonathan Wilken:</t>
        </r>
        <r>
          <rPr>
            <sz val="9"/>
            <color indexed="81"/>
            <rFont val="Tahoma"/>
            <family val="2"/>
          </rPr>
          <t xml:space="preserve">
For add/omits. Should only be used if complete phrases &gt;= 1. Set to 0 for &lt; 1.
</t>
        </r>
      </text>
    </comment>
    <comment ref="J1" authorId="0" shapeId="0" xr:uid="{1637C2B3-C03A-4B14-9C64-EEADD01FF264}">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K1" authorId="0" shapeId="0" xr:uid="{3A7D89C8-84CD-4200-AD57-0D133D79F501}">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L1" authorId="0" shapeId="0" xr:uid="{B03125AC-8F66-48D6-AF34-C45B75C4CF74}">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M1" authorId="0" shapeId="0" xr:uid="{137614FB-78EC-4370-BB35-2D13FCD2DCA8}">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N1" authorId="0" shapeId="0" xr:uid="{F949B125-83FD-42BD-B8B3-229D2CF41303}">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O1" authorId="0" shapeId="0" xr:uid="{F590A5B3-DEEC-462F-9FC1-F4DCDD6FC1F7}">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P1" authorId="0" shapeId="0" xr:uid="{8FFCB1C2-385A-4DF0-BB90-574092B9B562}">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Q1" authorId="0" shapeId="0" xr:uid="{8EAF6679-6D44-438A-80F8-19D9E37FBF64}">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BDF5AE33-2C1C-436E-991A-B3D91C22961F}">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5CE0C419-C734-4087-9EF3-23BB9870D210}">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EB5D02FE-00B1-4C1E-A876-3DA4C6DB65D4}">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62566C8E-F9EC-4FE7-ACB9-411C15B71B9E}">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9450CFD4-3FFA-406F-B0B6-1CF4BF1ED4CA}">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1B0D2868-2CA0-4C44-860B-A1E0A81B0DE4}">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88AC2CFC-CBAE-4EF9-A6D0-DA7716CBD81F}">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6985E317-E20E-4353-B53B-81F418B0EBCF}">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7EE8AD3B-386F-4B97-AC97-2BB6CD81053A}">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6B335B41-7D17-4593-99A9-24056EFE1C77}">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2" authorId="3" shapeId="0" xr:uid="{E2E14910-9C21-4C37-B732-F7EBFDB74CE7}">
      <text>
        <t>[Threaded comment]
Your version of Excel allows you to read this threaded comment; however, any edits to it will get removed if the file is opened in a newer version of Excel. Learn more: https://go.microsoft.com/fwlink/?linkid=870924
Comment:
    The number of variants that harmonized to parallel phrases in the near context</t>
      </text>
    </comment>
    <comment ref="D13" authorId="4" shapeId="0" xr:uid="{4718703A-88BB-4A36-8D67-5BEEDE97AD44}">
      <text>
        <t>[Threaded comment]
Your version of Excel allows you to read this threaded comment; however, any edits to it will get removed if the file is opened in a newer version of Excel. Learn more: https://go.microsoft.com/fwlink/?linkid=870924
Comment:
    The number of variants that disharmonized from  parallel phrases in the near context</t>
      </text>
    </comment>
    <comment ref="D14" authorId="5" shapeId="0" xr:uid="{2A549E49-EC4D-4BCE-9D24-3587690BBE3F}">
      <text>
        <t>[Threaded comment]
Your version of Excel allows you to read this threaded comment; however, any edits to it will get removed if the file is opened in a newer version of Excel. Learn more: https://go.microsoft.com/fwlink/?linkid=870924
Comment:
    The ratio of harmonizations to disharmonizations; = harmonizations / (harmonizations + disharmonizations)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Jonathan Wilken</author>
  </authors>
  <commentList>
    <comment ref="A5" authorId="0" shapeId="0" xr:uid="{43ECCA0D-34D0-461D-AA63-E66C15B083BC}">
      <text>
        <r>
          <rPr>
            <b/>
            <sz val="9"/>
            <color indexed="81"/>
            <rFont val="Tahoma"/>
            <family val="2"/>
          </rPr>
          <t>Jonathan Wilken:</t>
        </r>
        <r>
          <rPr>
            <sz val="9"/>
            <color indexed="81"/>
            <rFont val="Tahoma"/>
            <family val="2"/>
          </rPr>
          <t xml:space="preserve">
A sum of the words in each line. Calculated as the number of spaces in a line + 1. Will therefore miscount words that break across lines/columns</t>
        </r>
      </text>
    </comment>
    <comment ref="A7" authorId="0" shapeId="0" xr:uid="{B3C25941-125F-46C3-BD7C-E033FC44AAE8}">
      <text>
        <r>
          <rPr>
            <b/>
            <sz val="9"/>
            <color indexed="81"/>
            <rFont val="Tahoma"/>
            <family val="2"/>
          </rPr>
          <t>Jonathan Wilken:</t>
        </r>
        <r>
          <rPr>
            <sz val="9"/>
            <color indexed="81"/>
            <rFont val="Tahoma"/>
            <family val="2"/>
          </rPr>
          <t xml:space="preserve">
Based on total number of columns / number of pages. Should visually confirm. (I think only the Grec 17 apographa used different numbers of columns for different pages.)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tc={3856F2DD-4EF4-497A-9FC3-A6D63B142BF0}</author>
    <author>tc={B0C6163D-33F4-4F29-94C5-47FC3EA13F32}</author>
    <author>tc={876A385F-5597-4329-88DC-0E5A02DDFA1A}</author>
    <author>Jonathan Wilken</author>
  </authors>
  <commentList>
    <comment ref="H2" authorId="0" shapeId="0" xr:uid="{3856F2DD-4EF4-497A-9FC3-A6D63B142BF0}">
      <text>
        <t>[Threaded comment]
Your version of Excel allows you to read this threaded comment; however, any edits to it will get removed if the file is opened in a newer version of Excel. Learn more: https://go.microsoft.com/fwlink/?linkid=870924
Comment:
    ="Medial Nasal" (Gignac, vol. 1) The omission of a nasal preceding a consonant in the middle of a word</t>
      </text>
    </comment>
    <comment ref="H3" authorId="1" shapeId="0" xr:uid="{B0C6163D-33F4-4F29-94C5-47FC3EA13F32}">
      <text>
        <t>[Threaded comment]
Your version of Excel allows you to read this threaded comment; however, any edits to it will get removed if the file is opened in a newer version of Excel. Learn more: https://go.microsoft.com/fwlink/?linkid=870924
Comment:
    ="Nasal Assimilation" (Gignac, vol. 1) Change of nasal consonants when preceding certain other consonants</t>
      </text>
    </comment>
    <comment ref="H4" authorId="2" shapeId="0" xr:uid="{876A385F-5597-4329-88DC-0E5A02DDFA1A}">
      <text>
        <t>[Threaded comment]
Your version of Excel allows you to read this threaded comment; however, any edits to it will get removed if the file is opened in a newer version of Excel. Learn more: https://go.microsoft.com/fwlink/?linkid=870924
Comment:
    = "Simplification or Gemination" (Gignac, vol. 1). The production or removal of duplicate consonants (e.g., σς &lt;-&gt; ς)</t>
      </text>
    </comment>
    <comment ref="A7" authorId="3" shapeId="0" xr:uid="{0EB87592-7AF4-4591-B4BA-EB45EA86C3BE}">
      <text>
        <r>
          <rPr>
            <b/>
            <sz val="9"/>
            <color indexed="81"/>
            <rFont val="Tahoma"/>
            <family val="2"/>
          </rPr>
          <t>Jonathan Wilken:</t>
        </r>
        <r>
          <rPr>
            <sz val="9"/>
            <color indexed="81"/>
            <rFont val="Tahoma"/>
            <family val="2"/>
          </rPr>
          <t xml:space="preserve">
A sum of the words in each line. Calculated as the number of spaces in a line + 1. Will therefore miscount words that break across lines/columns</t>
        </r>
      </text>
    </comment>
    <comment ref="A9" authorId="3" shapeId="0" xr:uid="{840AE9C4-D782-4644-BA0A-334AF0B75AB9}">
      <text>
        <r>
          <rPr>
            <b/>
            <sz val="9"/>
            <color indexed="81"/>
            <rFont val="Tahoma"/>
            <family val="2"/>
          </rPr>
          <t>Jonathan Wilken:</t>
        </r>
        <r>
          <rPr>
            <sz val="9"/>
            <color indexed="81"/>
            <rFont val="Tahoma"/>
            <family val="2"/>
          </rPr>
          <t xml:space="preserve">
Based on total number of columns / number of pages. Should visually confirm. (I think only the Grec 17 apographa used different numbers of columns for different pages.)</t>
        </r>
      </text>
    </comment>
  </commentList>
</comments>
</file>

<file path=xl/sharedStrings.xml><?xml version="1.0" encoding="utf-8"?>
<sst xmlns="http://schemas.openxmlformats.org/spreadsheetml/2006/main" count="6080" uniqueCount="1645">
  <si>
    <t>Verse Ref</t>
  </si>
  <si>
    <t>Phys Loc 1</t>
  </si>
  <si>
    <t>Phys Loc 2</t>
  </si>
  <si>
    <t>Basic Type</t>
  </si>
  <si>
    <t>Harmonizing</t>
  </si>
  <si>
    <t>Autograph</t>
  </si>
  <si>
    <t>Apograph</t>
  </si>
  <si>
    <t>Detail</t>
  </si>
  <si>
    <t>Exclusion grounds</t>
  </si>
  <si>
    <t>Corrector followed</t>
  </si>
  <si>
    <t>Apograph corrected</t>
  </si>
  <si>
    <t>2Kgs.15.8</t>
  </si>
  <si>
    <t>2Kgs.15.9</t>
  </si>
  <si>
    <t>2Kgs.15.10</t>
  </si>
  <si>
    <t>2Kgs.15.11</t>
  </si>
  <si>
    <t>2Kgs.15.13</t>
  </si>
  <si>
    <t>2Kgs.15.14</t>
  </si>
  <si>
    <t>2Kgs.15.15</t>
  </si>
  <si>
    <t>2Kgs.15.16</t>
  </si>
  <si>
    <t>2Kgs.15.17</t>
  </si>
  <si>
    <t>2Kgs.15.19</t>
  </si>
  <si>
    <t>2Kgs.15.20</t>
  </si>
  <si>
    <t>2Kgs.15.21</t>
  </si>
  <si>
    <t>2Kgs.15.22</t>
  </si>
  <si>
    <t>2Kgs.15.23</t>
  </si>
  <si>
    <t>2Kgs.15.26</t>
  </si>
  <si>
    <t>2Kgs.15.27</t>
  </si>
  <si>
    <t>2Kgs.15.29</t>
  </si>
  <si>
    <t>2Kgs.15.30</t>
  </si>
  <si>
    <t>2Kgs.15.31</t>
  </si>
  <si>
    <t>2Kgs.15.32</t>
  </si>
  <si>
    <t>2Kgs.15.33</t>
  </si>
  <si>
    <t>2Kgs.15.36</t>
  </si>
  <si>
    <t>2Kgs.15.37</t>
  </si>
  <si>
    <t>2Kgs.15.38</t>
  </si>
  <si>
    <t>2Kgs.16.2</t>
  </si>
  <si>
    <t>2Kgs.16.3</t>
  </si>
  <si>
    <t>2Kgs.16.4</t>
  </si>
  <si>
    <t>2Kgs.16.5</t>
  </si>
  <si>
    <t>2Kgs.16.6</t>
  </si>
  <si>
    <t>2Kgs.16.7</t>
  </si>
  <si>
    <t>2Kgs.16.8</t>
  </si>
  <si>
    <t>2Kgs.16.9</t>
  </si>
  <si>
    <t>2Kgs.16.10</t>
  </si>
  <si>
    <t>2Kgs.16.13</t>
  </si>
  <si>
    <t>2Kgs.16.14</t>
  </si>
  <si>
    <t>2Kgs.16.15</t>
  </si>
  <si>
    <t>2Kgs.16.17</t>
  </si>
  <si>
    <t>2Kgs.16.19</t>
  </si>
  <si>
    <t>2Kgs.17.1</t>
  </si>
  <si>
    <t>2Kgs.17.4</t>
  </si>
  <si>
    <t>2Kgs.17.5</t>
  </si>
  <si>
    <t>2Kgs.17.6</t>
  </si>
  <si>
    <t>2Kgs.17.7</t>
  </si>
  <si>
    <t>2Kgs.17.8</t>
  </si>
  <si>
    <t>2Kgs.17.11</t>
  </si>
  <si>
    <t>2Kgs.17.12</t>
  </si>
  <si>
    <t>2Kgs.17.13</t>
  </si>
  <si>
    <t>2Kgs.17.14</t>
  </si>
  <si>
    <t>2Kgs.17.15</t>
  </si>
  <si>
    <t>2Kgs.17.16</t>
  </si>
  <si>
    <t>2Kgs.17.17</t>
  </si>
  <si>
    <t>2Kgs.17.18</t>
  </si>
  <si>
    <t>2Kgs.17.19</t>
  </si>
  <si>
    <t>2Kgs.17.20</t>
  </si>
  <si>
    <t>2Kgs.17.21</t>
  </si>
  <si>
    <t>2Kgs.17.24</t>
  </si>
  <si>
    <t>2Kgs.17.26</t>
  </si>
  <si>
    <t>2Kgs.17.28</t>
  </si>
  <si>
    <t>2Kgs.17.29</t>
  </si>
  <si>
    <t>2Kgs.17.30</t>
  </si>
  <si>
    <t>2Kgs.17.31</t>
  </si>
  <si>
    <t>2Kgs.17.32</t>
  </si>
  <si>
    <t>2Kgs.17.33</t>
  </si>
  <si>
    <t>2Kgs.17.34</t>
  </si>
  <si>
    <t>2Kgs.17.35</t>
  </si>
  <si>
    <t>2Kgs.17.36</t>
  </si>
  <si>
    <t>2Kgs.17.37</t>
  </si>
  <si>
    <t>2Kgs.17.38</t>
  </si>
  <si>
    <t>2Kgs.17.39</t>
  </si>
  <si>
    <t>2Kgs.17.40</t>
  </si>
  <si>
    <t>2Kgs.17.41</t>
  </si>
  <si>
    <t>2Kgs.18.2</t>
  </si>
  <si>
    <t>2Kgs.18.4</t>
  </si>
  <si>
    <t>2Kgs.18.5</t>
  </si>
  <si>
    <t>2Kgs.18.6</t>
  </si>
  <si>
    <t>2Kgs.18.7</t>
  </si>
  <si>
    <t>2Kgs.18.8</t>
  </si>
  <si>
    <t>2Kgs.18.9</t>
  </si>
  <si>
    <t>2Kgs.18.10</t>
  </si>
  <si>
    <t>2Kgs.18.11</t>
  </si>
  <si>
    <t>2Kgs.18.12</t>
  </si>
  <si>
    <t>2Kgs.18.13</t>
  </si>
  <si>
    <t>2Kgs.18.14</t>
  </si>
  <si>
    <t>2Kgs.18.17</t>
  </si>
  <si>
    <t>2Kgs.18.18</t>
  </si>
  <si>
    <t>2Kgs.18.20</t>
  </si>
  <si>
    <t>2Kgs.18.21</t>
  </si>
  <si>
    <t>2Kgs.18.22</t>
  </si>
  <si>
    <t>2Kgs.18.23</t>
  </si>
  <si>
    <t>2Kgs.18.24</t>
  </si>
  <si>
    <t>2Kgs.18.25</t>
  </si>
  <si>
    <t>2Kgs.18.26</t>
  </si>
  <si>
    <t>2Kgs.18.27</t>
  </si>
  <si>
    <t>2Kgs.18.28</t>
  </si>
  <si>
    <t>2Kgs.18.30</t>
  </si>
  <si>
    <t>2Kgs.18.34</t>
  </si>
  <si>
    <t>2Kgs.18.35</t>
  </si>
  <si>
    <t>2Kgs.18.36</t>
  </si>
  <si>
    <t>2Kgs.18.37</t>
  </si>
  <si>
    <t>2Kgs.19.1</t>
  </si>
  <si>
    <t>2Kgs.19.2</t>
  </si>
  <si>
    <t>2Kgs.19.3</t>
  </si>
  <si>
    <t>2Kgs.19.4</t>
  </si>
  <si>
    <t>2Kgs.19.6</t>
  </si>
  <si>
    <t>2Kgs.19.7</t>
  </si>
  <si>
    <t>2Kgs.19.8</t>
  </si>
  <si>
    <t>2Kgs.19.9</t>
  </si>
  <si>
    <t>2Kgs.19.10</t>
  </si>
  <si>
    <t>2Kgs.19.11</t>
  </si>
  <si>
    <t>2Kgs.19.12</t>
  </si>
  <si>
    <t>2Kgs.19.13</t>
  </si>
  <si>
    <t>2Kgs.19.14</t>
  </si>
  <si>
    <t>2Kgs.19.15</t>
  </si>
  <si>
    <t>2Kgs.19.16</t>
  </si>
  <si>
    <t>2Kgs.19.18</t>
  </si>
  <si>
    <t>2Kgs.19.20</t>
  </si>
  <si>
    <t>2Kgs.19.21</t>
  </si>
  <si>
    <t>2Kgs.19.22</t>
  </si>
  <si>
    <t>2Kgs.19.23</t>
  </si>
  <si>
    <t>2Kgs.19.24</t>
  </si>
  <si>
    <t>2Kgs.19.25</t>
  </si>
  <si>
    <t>2Kgs.19.26</t>
  </si>
  <si>
    <t>2Kgs.19.28</t>
  </si>
  <si>
    <t>2Kgs.19.29</t>
  </si>
  <si>
    <t>2Kgs.19.30</t>
  </si>
  <si>
    <t>2Kgs.19.31</t>
  </si>
  <si>
    <t>2Kgs.19.32</t>
  </si>
  <si>
    <t>2Kgs.19.36</t>
  </si>
  <si>
    <t>2Kgs.19.37</t>
  </si>
  <si>
    <t>2Kgs.20.1</t>
  </si>
  <si>
    <t>2Kgs.20.3</t>
  </si>
  <si>
    <t>2Kgs.20.5</t>
  </si>
  <si>
    <t>2Kgs.20.6</t>
  </si>
  <si>
    <t>2Kgs.20.7</t>
  </si>
  <si>
    <t>2Kgs.20.8</t>
  </si>
  <si>
    <t>2Kgs.20.9</t>
  </si>
  <si>
    <t>2Kgs.20.10</t>
  </si>
  <si>
    <t>2Kgs.20.11</t>
  </si>
  <si>
    <t>2Kgs.20.12</t>
  </si>
  <si>
    <t>2Kgs.20.13</t>
  </si>
  <si>
    <t>2Kgs.20.14</t>
  </si>
  <si>
    <t>2Kgs.20.15</t>
  </si>
  <si>
    <t>2Kgs.20.17</t>
  </si>
  <si>
    <t>2Kgs.20.18</t>
  </si>
  <si>
    <t>2Kgs.20.20</t>
  </si>
  <si>
    <t>2Kgs.21.2</t>
  </si>
  <si>
    <t>2Kgs.21.3</t>
  </si>
  <si>
    <t>2Kgs.21.4</t>
  </si>
  <si>
    <t>2Kgs.21.5</t>
  </si>
  <si>
    <t>2Kgs.21.6</t>
  </si>
  <si>
    <t>2Kgs.21.7</t>
  </si>
  <si>
    <t>2Kgs.21.8</t>
  </si>
  <si>
    <t>2Kgs.21.11</t>
  </si>
  <si>
    <t>2Kgs.21.13</t>
  </si>
  <si>
    <t>2Kgs.21.14</t>
  </si>
  <si>
    <t>2Kgs.21.15</t>
  </si>
  <si>
    <t>2Kgs.21.16</t>
  </si>
  <si>
    <t>2Kgs.21.17</t>
  </si>
  <si>
    <t>2Kgs.21.19</t>
  </si>
  <si>
    <t>2Kgs.21.22</t>
  </si>
  <si>
    <t>2Kgs.21.23</t>
  </si>
  <si>
    <t>2Kgs.21.25</t>
  </si>
  <si>
    <t>2Kgs.22.1</t>
  </si>
  <si>
    <t>2Kgs.22.2</t>
  </si>
  <si>
    <t>2Kgs.22.3</t>
  </si>
  <si>
    <t>2Kgs.22.4</t>
  </si>
  <si>
    <t>2Kgs.22.5</t>
  </si>
  <si>
    <t>2Kgs.22.6</t>
  </si>
  <si>
    <t>2Kgs.22.7</t>
  </si>
  <si>
    <t>2Kgs.22.8</t>
  </si>
  <si>
    <t>2Kgs.22.10</t>
  </si>
  <si>
    <t>2Kgs.22.11</t>
  </si>
  <si>
    <t>2Kgs.22.12</t>
  </si>
  <si>
    <t>2Kgs.22.13</t>
  </si>
  <si>
    <t>2Kgs.22.14</t>
  </si>
  <si>
    <t>2Kgs.22.16</t>
  </si>
  <si>
    <t>2Kgs.22.17</t>
  </si>
  <si>
    <t>2Kgs.22.18</t>
  </si>
  <si>
    <t>2Kgs.22.20</t>
  </si>
  <si>
    <t>2Kgs.23.2</t>
  </si>
  <si>
    <t>2Kgs.23.3</t>
  </si>
  <si>
    <t>2Kgs.23.4</t>
  </si>
  <si>
    <t>2Kgs.23.5</t>
  </si>
  <si>
    <t>2Kgs.23.6</t>
  </si>
  <si>
    <t>2Kgs.23.7</t>
  </si>
  <si>
    <t>2Kgs.23.8</t>
  </si>
  <si>
    <t>2Kgs.23.9</t>
  </si>
  <si>
    <t>2Kgs.23.10</t>
  </si>
  <si>
    <t>2Kgs.23.11</t>
  </si>
  <si>
    <t>2Kgs.23.12</t>
  </si>
  <si>
    <t>2Kgs.23.13</t>
  </si>
  <si>
    <t>2Kgs.23.14</t>
  </si>
  <si>
    <t>2Kgs.23.16</t>
  </si>
  <si>
    <t>2Kgs.23.17</t>
  </si>
  <si>
    <t>2Kgs.23.18</t>
  </si>
  <si>
    <t>2Kgs.23.19</t>
  </si>
  <si>
    <t>2Kgs.23.20</t>
  </si>
  <si>
    <t>2Kgs.23.21</t>
  </si>
  <si>
    <t>2Kgs.23.22</t>
  </si>
  <si>
    <t>2Kgs.23.24</t>
  </si>
  <si>
    <t>2Kgs.23.25</t>
  </si>
  <si>
    <t>2Kgs.23.26</t>
  </si>
  <si>
    <t>2Kgs.23.27</t>
  </si>
  <si>
    <t>2Kgs.23.28</t>
  </si>
  <si>
    <t>2Kgs.23.29</t>
  </si>
  <si>
    <t>2Kgs.23.30</t>
  </si>
  <si>
    <t>2Kgs.23.31</t>
  </si>
  <si>
    <t>2Kgs.23.32</t>
  </si>
  <si>
    <t>2Kgs.23.33</t>
  </si>
  <si>
    <t>2Kgs.23.34</t>
  </si>
  <si>
    <t>2Kgs.23.35</t>
  </si>
  <si>
    <t>2Kgs.23.36</t>
  </si>
  <si>
    <t>2Kgs.24.1</t>
  </si>
  <si>
    <t>2Kgs.24.2</t>
  </si>
  <si>
    <t>2Kgs.24.3</t>
  </si>
  <si>
    <t>2Kgs.24.5</t>
  </si>
  <si>
    <t>2Kgs.24.6</t>
  </si>
  <si>
    <t>2Kgs.24.7</t>
  </si>
  <si>
    <t>2Kgs.24.8</t>
  </si>
  <si>
    <t>2Kgs.24.11</t>
  </si>
  <si>
    <t>2Kgs.24.12</t>
  </si>
  <si>
    <t>2Kgs.24.13</t>
  </si>
  <si>
    <t>2Kgs.24.14</t>
  </si>
  <si>
    <t>2Kgs.24.15</t>
  </si>
  <si>
    <t>2Kgs.24.16</t>
  </si>
  <si>
    <t>2Kgs.24.17</t>
  </si>
  <si>
    <t>2Kgs.24.18</t>
  </si>
  <si>
    <t>2Kgs.24.19</t>
  </si>
  <si>
    <t>2Kgs.24.20</t>
  </si>
  <si>
    <t>2Kgs.25.1</t>
  </si>
  <si>
    <t>2Kgs.25.2</t>
  </si>
  <si>
    <t>2Kgs.25.3</t>
  </si>
  <si>
    <t>2Kgs.25.4</t>
  </si>
  <si>
    <t>2Kgs.25.5</t>
  </si>
  <si>
    <t>2Kgs.25.7</t>
  </si>
  <si>
    <t>2Kgs.25.8</t>
  </si>
  <si>
    <t>2Kgs.25.9</t>
  </si>
  <si>
    <t>2Kgs.25.10</t>
  </si>
  <si>
    <t>2Kgs.25.11</t>
  </si>
  <si>
    <t>2Kgs.25.12</t>
  </si>
  <si>
    <t>2Kgs.25.13</t>
  </si>
  <si>
    <t>2Kgs.25.14</t>
  </si>
  <si>
    <t>2Kgs.25.15</t>
  </si>
  <si>
    <t>2Kgs.25.16</t>
  </si>
  <si>
    <t>2Kgs.25.17</t>
  </si>
  <si>
    <t>2Kgs.25.18</t>
  </si>
  <si>
    <t>2Kgs.25.19</t>
  </si>
  <si>
    <t>2Kgs.25.20</t>
  </si>
  <si>
    <t>2Kgs.25.21</t>
  </si>
  <si>
    <t>2Kgs.25.22</t>
  </si>
  <si>
    <t>2Kgs.25.23</t>
  </si>
  <si>
    <t>2Kgs.25.24</t>
  </si>
  <si>
    <t>2Kgs.25.25</t>
  </si>
  <si>
    <t>2Kgs.25.26</t>
  </si>
  <si>
    <t>2Kgs.25.27</t>
  </si>
  <si>
    <t>2Kgs.25.28</t>
  </si>
  <si>
    <t>2Kgs.25.30</t>
  </si>
  <si>
    <t>οι</t>
  </si>
  <si>
    <t>αυτου</t>
  </si>
  <si>
    <t>τω</t>
  </si>
  <si>
    <t>ισχυει</t>
  </si>
  <si>
    <t>ισχυι</t>
  </si>
  <si>
    <t>τον</t>
  </si>
  <si>
    <t>ειπεν</t>
  </si>
  <si>
    <t>βηρσαβεαι</t>
  </si>
  <si>
    <t>βηρσαβεε</t>
  </si>
  <si>
    <t>ελημφθη</t>
  </si>
  <si>
    <t>εληφθη</t>
  </si>
  <si>
    <t>ου</t>
  </si>
  <si>
    <t>ειπαν</t>
  </si>
  <si>
    <t>ειπον</t>
  </si>
  <si>
    <t>αυτον</t>
  </si>
  <si>
    <t>προς</t>
  </si>
  <si>
    <t>ελαβον</t>
  </si>
  <si>
    <t>εγκατελειπον</t>
  </si>
  <si>
    <t>εγκατελιπον</t>
  </si>
  <si>
    <t>λημψεται</t>
  </si>
  <si>
    <t>ληψεται</t>
  </si>
  <si>
    <t>βασιλευς</t>
  </si>
  <si>
    <t>επ</t>
  </si>
  <si>
    <t>πολεως</t>
  </si>
  <si>
    <t>λεγων</t>
  </si>
  <si>
    <t>ελαβεν</t>
  </si>
  <si>
    <t>λημψη</t>
  </si>
  <si>
    <t>ληψη</t>
  </si>
  <si>
    <t>ιαβεις</t>
  </si>
  <si>
    <t>αναβηθι</t>
  </si>
  <si>
    <t>επαταξεν</t>
  </si>
  <si>
    <t>σφοδρα</t>
  </si>
  <si>
    <t>επεστρεψεν</t>
  </si>
  <si>
    <t>εποιησεν</t>
  </si>
  <si>
    <t>ιερουσαλημ</t>
  </si>
  <si>
    <t>εδωκεν</t>
  </si>
  <si>
    <t>εξηλθεν</t>
  </si>
  <si>
    <t>αναβηθει</t>
  </si>
  <si>
    <t>απεστρεψεν</t>
  </si>
  <si>
    <t>θυραιος</t>
  </si>
  <si>
    <t>θυρεος</t>
  </si>
  <si>
    <t>εβασιλευσεν</t>
  </si>
  <si>
    <t>δυναμεων</t>
  </si>
  <si>
    <t>εποιησαν</t>
  </si>
  <si>
    <t>καθεισατε</t>
  </si>
  <si>
    <t>καθισατε</t>
  </si>
  <si>
    <t>δωδεκα</t>
  </si>
  <si>
    <t>επαταξαν</t>
  </si>
  <si>
    <t>ηλθον</t>
  </si>
  <si>
    <t>επεσεν</t>
  </si>
  <si>
    <t>ειρηνη</t>
  </si>
  <si>
    <t>ιουδαν</t>
  </si>
  <si>
    <t>δυναμι</t>
  </si>
  <si>
    <t>δυναμει</t>
  </si>
  <si>
    <t>γαδδι</t>
  </si>
  <si>
    <t>αιν</t>
  </si>
  <si>
    <t>ιλημ</t>
  </si>
  <si>
    <t>δυο</t>
  </si>
  <si>
    <t>χαμως</t>
  </si>
  <si>
    <t>σιδωνιων</t>
  </si>
  <si>
    <t>δυναμαιων</t>
  </si>
  <si>
    <t>δυναστια</t>
  </si>
  <si>
    <t>δυναμις</t>
  </si>
  <si>
    <t>θερσα</t>
  </si>
  <si>
    <t>επαισεν</t>
  </si>
  <si>
    <t>σαμαρια</t>
  </si>
  <si>
    <t>σαμαρεια</t>
  </si>
  <si>
    <t>σαμαριαν</t>
  </si>
  <si>
    <t>σαμαρειαν</t>
  </si>
  <si>
    <t>σαμαρειας</t>
  </si>
  <si>
    <t>ληψονται</t>
  </si>
  <si>
    <t>βιβλιον</t>
  </si>
  <si>
    <t>σαμαριας</t>
  </si>
  <si>
    <t>επαγω</t>
  </si>
  <si>
    <t>αμορραιος</t>
  </si>
  <si>
    <t>ιωσαφατ</t>
  </si>
  <si>
    <t>εγκατελειπεν</t>
  </si>
  <si>
    <t>λομνα</t>
  </si>
  <si>
    <t>καταλιμμα</t>
  </si>
  <si>
    <t>καταλειμμα</t>
  </si>
  <si>
    <t>δυναστεια</t>
  </si>
  <si>
    <t>ιωας</t>
  </si>
  <si>
    <t>εδωκαν</t>
  </si>
  <si>
    <t>ιωαχαζ</t>
  </si>
  <si>
    <t>ιωαχας</t>
  </si>
  <si>
    <t>αχαζ</t>
  </si>
  <si>
    <t>ιωαθαν</t>
  </si>
  <si>
    <t>ιωαθαμ</t>
  </si>
  <si>
    <t>συνεστραφησαν</t>
  </si>
  <si>
    <t>ιαβις</t>
  </si>
  <si>
    <t>ενατω</t>
  </si>
  <si>
    <t>εννατω</t>
  </si>
  <si>
    <t>γεδδει</t>
  </si>
  <si>
    <t>θερσιλα</t>
  </si>
  <si>
    <t>μαναην</t>
  </si>
  <si>
    <t>μαναημ</t>
  </si>
  <si>
    <t>ηνοιξαν</t>
  </si>
  <si>
    <t>γεραμμενα</t>
  </si>
  <si>
    <t>γαλελαιαν</t>
  </si>
  <si>
    <t>νεφθαλειμ</t>
  </si>
  <si>
    <t>νεφθαλιμ</t>
  </si>
  <si>
    <t>απωκεισεν</t>
  </si>
  <si>
    <t>απωκισεν</t>
  </si>
  <si>
    <t>γεγραμμενα</t>
  </si>
  <si>
    <t>γερραμμενα</t>
  </si>
  <si>
    <t>εξκαιδεκα</t>
  </si>
  <si>
    <t>εκκαιδεκα</t>
  </si>
  <si>
    <t>αχααζ</t>
  </si>
  <si>
    <t>αγλαθφαλλασαρ</t>
  </si>
  <si>
    <t>εσπισεν</t>
  </si>
  <si>
    <t>εσπεισεν</t>
  </si>
  <si>
    <t>ιερι</t>
  </si>
  <si>
    <t>ιερει</t>
  </si>
  <si>
    <t>λιθηνην</t>
  </si>
  <si>
    <t>λιθινην</t>
  </si>
  <si>
    <t>σφολρα</t>
  </si>
  <si>
    <t>απωκεισαντο</t>
  </si>
  <si>
    <t>απωκισαντο</t>
  </si>
  <si>
    <t>εξοπιθεν</t>
  </si>
  <si>
    <t>εξοπισθεν</t>
  </si>
  <si>
    <t>χουα</t>
  </si>
  <si>
    <t>κατωκεισθησαν</t>
  </si>
  <si>
    <t>κατωκισθησαν</t>
  </si>
  <si>
    <t>κατωκεισαν</t>
  </si>
  <si>
    <t>κατωκισαν</t>
  </si>
  <si>
    <t>απωκεισας</t>
  </si>
  <si>
    <t>απωκισας</t>
  </si>
  <si>
    <t>αβαδζερ</t>
  </si>
  <si>
    <t>χουθ</t>
  </si>
  <si>
    <t>αδραμελεχ</t>
  </si>
  <si>
    <t>απωκισαν</t>
  </si>
  <si>
    <t>φοβηθησεσθαι</t>
  </si>
  <si>
    <t>φοβηθησεσθε</t>
  </si>
  <si>
    <t>προσκυνησεται</t>
  </si>
  <si>
    <t>προσκυνησετε</t>
  </si>
  <si>
    <t>λατρευσεται</t>
  </si>
  <si>
    <t>λατρευσετε</t>
  </si>
  <si>
    <t>θυμιασεται</t>
  </si>
  <si>
    <t>θυμιασετε</t>
  </si>
  <si>
    <t>θυμιασατε</t>
  </si>
  <si>
    <t>επιλησεσθαι</t>
  </si>
  <si>
    <t>επιλησεσθε</t>
  </si>
  <si>
    <t>ακουσεσθαι</t>
  </si>
  <si>
    <t>ακουσεσθε</t>
  </si>
  <si>
    <t>ζαχαιου</t>
  </si>
  <si>
    <t>ζαχχαιου</t>
  </si>
  <si>
    <t>μωσης</t>
  </si>
  <si>
    <t>μωυσης</t>
  </si>
  <si>
    <t>σαμανασσαρ</t>
  </si>
  <si>
    <t>ενατος</t>
  </si>
  <si>
    <t>εννατος</t>
  </si>
  <si>
    <t>συνελημφθη</t>
  </si>
  <si>
    <t>συνεληφθη</t>
  </si>
  <si>
    <t>αλαε</t>
  </si>
  <si>
    <t>εζεκειου</t>
  </si>
  <si>
    <t>εζεκιου</t>
  </si>
  <si>
    <t>σεναχηρειμ</t>
  </si>
  <si>
    <t>σενναχηριμ</t>
  </si>
  <si>
    <t>λαχεις</t>
  </si>
  <si>
    <t>λαχις</t>
  </si>
  <si>
    <t>ραβσαρεις</t>
  </si>
  <si>
    <t>ραβσαρις</t>
  </si>
  <si>
    <t>ελιακειμ</t>
  </si>
  <si>
    <t>ελιακιμ</t>
  </si>
  <si>
    <t>χελκιου</t>
  </si>
  <si>
    <t>αναμημνισκων</t>
  </si>
  <si>
    <t>αναμιμνησκων</t>
  </si>
  <si>
    <t>δυναμεις</t>
  </si>
  <si>
    <t>τρυγησει</t>
  </si>
  <si>
    <t>προσκυνησατε</t>
  </si>
  <si>
    <t>χελκειου</t>
  </si>
  <si>
    <t>συριστει</t>
  </si>
  <si>
    <t>συριστι</t>
  </si>
  <si>
    <t>ιουδαιστει</t>
  </si>
  <si>
    <t>ιουδαιστι</t>
  </si>
  <si>
    <t>αρφατ</t>
  </si>
  <si>
    <t>αρφαδ</t>
  </si>
  <si>
    <t>εξιλαντο</t>
  </si>
  <si>
    <t>εξειλαντο</t>
  </si>
  <si>
    <t>αποκριθησεσθαι</t>
  </si>
  <si>
    <t>αποκριθησεσθε</t>
  </si>
  <si>
    <t>αμμως</t>
  </si>
  <si>
    <t>αμως</t>
  </si>
  <si>
    <t>επως</t>
  </si>
  <si>
    <t>λιμματος</t>
  </si>
  <si>
    <t>λειμματος</t>
  </si>
  <si>
    <t>αγγελιας</t>
  </si>
  <si>
    <t>καταβαλλω</t>
  </si>
  <si>
    <t>γενεαις</t>
  </si>
  <si>
    <t>χερουβειμ</t>
  </si>
  <si>
    <t>χερουβιμ</t>
  </si>
  <si>
    <t>κλεινον</t>
  </si>
  <si>
    <t>κληνον</t>
  </si>
  <si>
    <t>σενναχηρειμ</t>
  </si>
  <si>
    <t>εκεινησεν</t>
  </si>
  <si>
    <t>εκινησεν</t>
  </si>
  <si>
    <t>καρμελου</t>
  </si>
  <si>
    <t>εψυλαξα</t>
  </si>
  <si>
    <t>εφυλαξα</t>
  </si>
  <si>
    <t>εξηρωμωσα</t>
  </si>
  <si>
    <t>εξερημωσα</t>
  </si>
  <si>
    <t>μαχειμων</t>
  </si>
  <si>
    <t>μαχιμων</t>
  </si>
  <si>
    <t>πατηματα</t>
  </si>
  <si>
    <t>φαγεσθαι</t>
  </si>
  <si>
    <t>φαγεσθε</t>
  </si>
  <si>
    <t>υπολιφθεν</t>
  </si>
  <si>
    <t>υπολειφθεν</t>
  </si>
  <si>
    <t>αδρεμελεχ</t>
  </si>
  <si>
    <t>λημφθησεται</t>
  </si>
  <si>
    <t>ληφθησεται</t>
  </si>
  <si>
    <t>υπολημφθησεται</t>
  </si>
  <si>
    <t>υπολειφθησεται</t>
  </si>
  <si>
    <t>αμαρραιος</t>
  </si>
  <si>
    <t>υπολιμμα</t>
  </si>
  <si>
    <t>υπολειμμα</t>
  </si>
  <si>
    <t>μασσαλαμειθ</t>
  </si>
  <si>
    <t>μασσαλαμεθ</t>
  </si>
  <si>
    <t>ιεταχαλ</t>
  </si>
  <si>
    <t>εγκατελιπεν</t>
  </si>
  <si>
    <t>ιωσιας</t>
  </si>
  <si>
    <t>ιωιας</t>
  </si>
  <si>
    <t>ιουσια</t>
  </si>
  <si>
    <t>σεφφαν</t>
  </si>
  <si>
    <t>σαφφαν</t>
  </si>
  <si>
    <t>βιβιον</t>
  </si>
  <si>
    <t>μιχαιου</t>
  </si>
  <si>
    <t>σαφαν</t>
  </si>
  <si>
    <t>θεκουε</t>
  </si>
  <si>
    <t>θεκκουε</t>
  </si>
  <si>
    <t>επαεγω</t>
  </si>
  <si>
    <t>ιερευσιν</t>
  </si>
  <si>
    <t>ιερευσι</t>
  </si>
  <si>
    <t>χωμαρειμ</t>
  </si>
  <si>
    <t>χωμαριμ</t>
  </si>
  <si>
    <t>βασιλεες</t>
  </si>
  <si>
    <t>καδησιν</t>
  </si>
  <si>
    <t>χεττιειμ</t>
  </si>
  <si>
    <t>χεττιιμ</t>
  </si>
  <si>
    <t>εμιαναν</t>
  </si>
  <si>
    <t>εμιανεν</t>
  </si>
  <si>
    <t>φαραγγει</t>
  </si>
  <si>
    <t>φαραγγι</t>
  </si>
  <si>
    <t>διαγειν</t>
  </si>
  <si>
    <t>διαγαγειν</t>
  </si>
  <si>
    <t>σιδονιων</t>
  </si>
  <si>
    <t>μαχως</t>
  </si>
  <si>
    <t>οσεων</t>
  </si>
  <si>
    <t>ευρεθησαν</t>
  </si>
  <si>
    <t>εκριναν</t>
  </si>
  <si>
    <t>εκρινον</t>
  </si>
  <si>
    <t>προσοχθισματα</t>
  </si>
  <si>
    <t>προσοσχθισματα</t>
  </si>
  <si>
    <t>απωσομαι</t>
  </si>
  <si>
    <t>απιωσομαι</t>
  </si>
  <si>
    <t>εβασιλευσαν</t>
  </si>
  <si>
    <t>αμηταλ</t>
  </si>
  <si>
    <t>αμιταλ</t>
  </si>
  <si>
    <t>λοβενα</t>
  </si>
  <si>
    <t>λοβνα</t>
  </si>
  <si>
    <t>ιωακειμ</t>
  </si>
  <si>
    <t>ιωακιμ</t>
  </si>
  <si>
    <t>χαλδαιων</t>
  </si>
  <si>
    <t>ιωκειμ</t>
  </si>
  <si>
    <t>ναισθα</t>
  </si>
  <si>
    <t>νεσθα</t>
  </si>
  <si>
    <t>συγκλιοντα</t>
  </si>
  <si>
    <t>συγκλειοντα</t>
  </si>
  <si>
    <t>μαθθανιαν</t>
  </si>
  <si>
    <t>αμιταθ</t>
  </si>
  <si>
    <t>ιερεμιου</t>
  </si>
  <si>
    <t>εννατη</t>
  </si>
  <si>
    <t>ραβωθ</t>
  </si>
  <si>
    <t>ευπορια</t>
  </si>
  <si>
    <t>υπελιπεν</t>
  </si>
  <si>
    <t>πυρεια</t>
  </si>
  <si>
    <t>σαβαχα</t>
  </si>
  <si>
    <t>αιθαμ</t>
  </si>
  <si>
    <t>μαθθανιου</t>
  </si>
  <si>
    <t>μαχαθθει</t>
  </si>
  <si>
    <t>μαχαθθι</t>
  </si>
  <si>
    <t>φοβεισθαι</t>
  </si>
  <si>
    <t>φοβεισθε</t>
  </si>
  <si>
    <t>χαναναιων</t>
  </si>
  <si>
    <t>ευειαναρωδαχ</t>
  </si>
  <si>
    <t>ευιαμαρωδαχ</t>
  </si>
  <si>
    <t>Autograph unclear</t>
  </si>
  <si>
    <t>Marked Regularization?</t>
  </si>
  <si>
    <t>Not a variant: autograph transcript error</t>
  </si>
  <si>
    <t>Yes</t>
  </si>
  <si>
    <t>Addition</t>
  </si>
  <si>
    <t>Autograph unclear (but clear enough)</t>
  </si>
  <si>
    <t>Yes, but still an error</t>
  </si>
  <si>
    <t>Yes, partially</t>
  </si>
  <si>
    <t>Omission</t>
  </si>
  <si>
    <t>Autograph unclear (Apograph reading likely)</t>
  </si>
  <si>
    <t>No</t>
  </si>
  <si>
    <t>Yes, to another error</t>
  </si>
  <si>
    <t>Apograph unclear</t>
  </si>
  <si>
    <t>Transposition</t>
  </si>
  <si>
    <t>Damage to autograph</t>
  </si>
  <si>
    <t>Multiple</t>
  </si>
  <si>
    <t>Not a variant: apograph transcript error</t>
  </si>
  <si>
    <t>Unclear due to correction</t>
  </si>
  <si>
    <t>Not a variant, but correction is</t>
  </si>
  <si>
    <t>εν μεσω</t>
  </si>
  <si>
    <t>Autograph transcript error, but still a variant</t>
  </si>
  <si>
    <t>Apograph transcript error, but still a variant</t>
  </si>
  <si>
    <t>Apograph unclear (but clear enough)</t>
  </si>
  <si>
    <t>Apograph unclear (Autograph reading likely)</t>
  </si>
  <si>
    <t>εμ μεσω</t>
  </si>
  <si>
    <t>προς αυτον</t>
  </si>
  <si>
    <t>εις τον οικον</t>
  </si>
  <si>
    <t>εις οικον</t>
  </si>
  <si>
    <t>και ηγαγεν</t>
  </si>
  <si>
    <t>Both transcripts in error, but still a variant</t>
  </si>
  <si>
    <t>Not a variant: error in both transcripts</t>
  </si>
  <si>
    <t>ουχ ιδου</t>
  </si>
  <si>
    <t>ουκ ιδου</t>
  </si>
  <si>
    <t>επι βιβλιου</t>
  </si>
  <si>
    <t>επι βιβλιω λογων</t>
  </si>
  <si>
    <t>τη -&gt; τω</t>
  </si>
  <si>
    <t>ιματια εαυτου</t>
  </si>
  <si>
    <t>ιματια αυτου</t>
  </si>
  <si>
    <t>βιβλιω λογων</t>
  </si>
  <si>
    <t>επι βιβλιου λογων</t>
  </si>
  <si>
    <t>βιβλιω -&gt; βιβλιου</t>
  </si>
  <si>
    <t>εβασιλευσεν αζαριας υιος</t>
  </si>
  <si>
    <t>εβασιλευσεν ζαχαριας υιος</t>
  </si>
  <si>
    <t>εποιησεν το πονηρον</t>
  </si>
  <si>
    <t>εποιησε το πονηρον</t>
  </si>
  <si>
    <t>ος εξημαρτεν</t>
  </si>
  <si>
    <t>ος ιξημαρτεν</t>
  </si>
  <si>
    <t>συνεστραφη</t>
  </si>
  <si>
    <r>
      <t xml:space="preserve">υιος </t>
    </r>
    <r>
      <rPr>
        <b/>
        <sz val="11"/>
        <color theme="1"/>
        <rFont val="Calibri"/>
        <family val="2"/>
        <scheme val="minor"/>
      </rPr>
      <t>αβεις</t>
    </r>
    <r>
      <rPr>
        <sz val="11"/>
        <color theme="1"/>
        <rFont val="Calibri"/>
        <family val="2"/>
        <scheme val="minor"/>
      </rPr>
      <t xml:space="preserve"> και κεβλααμ</t>
    </r>
  </si>
  <si>
    <r>
      <t xml:space="preserve">υιος </t>
    </r>
    <r>
      <rPr>
        <b/>
        <sz val="11"/>
        <color theme="1"/>
        <rFont val="Calibri"/>
        <family val="2"/>
        <scheme val="minor"/>
      </rPr>
      <t>ιαβις</t>
    </r>
    <r>
      <rPr>
        <sz val="11"/>
        <color theme="1"/>
        <rFont val="Calibri"/>
        <family val="2"/>
        <scheme val="minor"/>
      </rPr>
      <t xml:space="preserve"> και κεβλααμ</t>
    </r>
  </si>
  <si>
    <r>
      <t xml:space="preserve">υιος αβεις </t>
    </r>
    <r>
      <rPr>
        <b/>
        <sz val="11"/>
        <color theme="1"/>
        <rFont val="Calibri"/>
        <family val="2"/>
        <scheme val="minor"/>
      </rPr>
      <t>και κεβλααμ</t>
    </r>
  </si>
  <si>
    <r>
      <t xml:space="preserve">υιος ιαβις </t>
    </r>
    <r>
      <rPr>
        <b/>
        <sz val="11"/>
        <color theme="1"/>
        <rFont val="Calibri"/>
        <family val="2"/>
        <scheme val="minor"/>
      </rPr>
      <t>και κεβλααμ</t>
    </r>
  </si>
  <si>
    <t>material omitted</t>
  </si>
  <si>
    <t>και εθανατωσαν</t>
  </si>
  <si>
    <t>και αθανατωσαν</t>
  </si>
  <si>
    <t>και εθανατωσεν</t>
  </si>
  <si>
    <t>λογων αζαριου</t>
  </si>
  <si>
    <t>λογων ζαχαριου</t>
  </si>
  <si>
    <t>βιβλιου λογων</t>
  </si>
  <si>
    <t>βασιλεως ιουδα</t>
  </si>
  <si>
    <t>σελλουμ οκτω ημερας εν</t>
  </si>
  <si>
    <t>βασιλεως οκτω ημερας ιουδα</t>
  </si>
  <si>
    <t>οκτω ημερας -&gt; μηνα ημερων</t>
  </si>
  <si>
    <t>εθανατωσεν αυτον και εβασιλευσεν αντ αυτου (15) και τα λοιπα</t>
  </si>
  <si>
    <t>εθανατωσεν αυτον (15) και τα λοιπα</t>
  </si>
  <si>
    <t>εισιν γεγραμμενα</t>
  </si>
  <si>
    <t>εισι γεγραμμενα</t>
  </si>
  <si>
    <t>επαταξεν μαναην την θαιρα</t>
  </si>
  <si>
    <r>
      <rPr>
        <b/>
        <sz val="11"/>
        <color theme="1"/>
        <rFont val="Calibri"/>
        <family val="2"/>
        <scheme val="minor"/>
      </rPr>
      <t>επαταξεν</t>
    </r>
    <r>
      <rPr>
        <sz val="11"/>
        <color theme="1"/>
        <rFont val="Calibri"/>
        <family val="2"/>
        <scheme val="minor"/>
      </rPr>
      <t xml:space="preserve"> μαναην την θαιρα</t>
    </r>
  </si>
  <si>
    <r>
      <rPr>
        <b/>
        <sz val="11"/>
        <color theme="1"/>
        <rFont val="Calibri"/>
        <family val="2"/>
        <scheme val="minor"/>
      </rPr>
      <t>επαταξε</t>
    </r>
    <r>
      <rPr>
        <sz val="11"/>
        <color theme="1"/>
        <rFont val="Calibri"/>
        <family val="2"/>
        <scheme val="minor"/>
      </rPr>
      <t xml:space="preserve"> μαναημ η την θαιρα</t>
    </r>
  </si>
  <si>
    <r>
      <t xml:space="preserve">επαταξεν </t>
    </r>
    <r>
      <rPr>
        <b/>
        <sz val="11"/>
        <color theme="1"/>
        <rFont val="Calibri"/>
        <family val="2"/>
        <scheme val="minor"/>
      </rPr>
      <t>μαναην</t>
    </r>
    <r>
      <rPr>
        <sz val="11"/>
        <color theme="1"/>
        <rFont val="Calibri"/>
        <family val="2"/>
        <scheme val="minor"/>
      </rPr>
      <t xml:space="preserve"> την θαιρα</t>
    </r>
  </si>
  <si>
    <r>
      <t xml:space="preserve">επαταξε </t>
    </r>
    <r>
      <rPr>
        <b/>
        <sz val="11"/>
        <color theme="1"/>
        <rFont val="Calibri"/>
        <family val="2"/>
        <scheme val="minor"/>
      </rPr>
      <t>μαναημ</t>
    </r>
    <r>
      <rPr>
        <sz val="11"/>
        <color theme="1"/>
        <rFont val="Calibri"/>
        <family val="2"/>
        <scheme val="minor"/>
      </rPr>
      <t xml:space="preserve"> η την θαιρα</t>
    </r>
  </si>
  <si>
    <r>
      <t xml:space="preserve">επαταξε μαναημ </t>
    </r>
    <r>
      <rPr>
        <b/>
        <sz val="11"/>
        <color theme="1"/>
        <rFont val="Calibri"/>
        <family val="2"/>
        <scheme val="minor"/>
      </rPr>
      <t>η</t>
    </r>
    <r>
      <rPr>
        <sz val="11"/>
        <color theme="1"/>
        <rFont val="Calibri"/>
        <family val="2"/>
        <scheme val="minor"/>
      </rPr>
      <t xml:space="preserve"> την θαιρα</t>
    </r>
  </si>
  <si>
    <t>ηνοιξεν</t>
  </si>
  <si>
    <t>ιουδα εβασιλευσεν μαναημ υιος γαδδι</t>
  </si>
  <si>
    <r>
      <t xml:space="preserve">ιουδα </t>
    </r>
    <r>
      <rPr>
        <b/>
        <sz val="11"/>
        <color theme="1"/>
        <rFont val="Calibri"/>
        <family val="2"/>
        <scheme val="minor"/>
      </rPr>
      <t>και</t>
    </r>
    <r>
      <rPr>
        <sz val="11"/>
        <color theme="1"/>
        <rFont val="Calibri"/>
        <family val="2"/>
        <scheme val="minor"/>
      </rPr>
      <t xml:space="preserve"> εβασιλευσεν μαναην υιος γαλλει</t>
    </r>
  </si>
  <si>
    <r>
      <t xml:space="preserve">ιουδα και εβασιλευσεν </t>
    </r>
    <r>
      <rPr>
        <b/>
        <sz val="11"/>
        <color theme="1"/>
        <rFont val="Calibri"/>
        <family val="2"/>
        <scheme val="minor"/>
      </rPr>
      <t>μαναην</t>
    </r>
    <r>
      <rPr>
        <sz val="11"/>
        <color theme="1"/>
        <rFont val="Calibri"/>
        <family val="2"/>
        <scheme val="minor"/>
      </rPr>
      <t xml:space="preserve"> υιος γαλλει</t>
    </r>
  </si>
  <si>
    <r>
      <t xml:space="preserve">ιουδα και εβασιλευσεν μαναην υιος </t>
    </r>
    <r>
      <rPr>
        <b/>
        <sz val="11"/>
        <color theme="1"/>
        <rFont val="Calibri"/>
        <family val="2"/>
        <scheme val="minor"/>
      </rPr>
      <t>γαλλει</t>
    </r>
  </si>
  <si>
    <r>
      <t xml:space="preserve">ιουδα εβασιλευσεν </t>
    </r>
    <r>
      <rPr>
        <b/>
        <sz val="11"/>
        <color theme="1"/>
        <rFont val="Calibri"/>
        <family val="2"/>
        <scheme val="minor"/>
      </rPr>
      <t>μαναημ</t>
    </r>
    <r>
      <rPr>
        <sz val="11"/>
        <color theme="1"/>
        <rFont val="Calibri"/>
        <family val="2"/>
        <scheme val="minor"/>
      </rPr>
      <t xml:space="preserve"> υιος γαδδι</t>
    </r>
  </si>
  <si>
    <r>
      <t xml:space="preserve">ιουδα εβασιλευσεν μαναημ υιος </t>
    </r>
    <r>
      <rPr>
        <b/>
        <sz val="11"/>
        <color theme="1"/>
        <rFont val="Calibri"/>
        <family val="2"/>
        <scheme val="minor"/>
      </rPr>
      <t>γαδδι</t>
    </r>
  </si>
  <si>
    <t>μαναην εδωκεν</t>
  </si>
  <si>
    <t>μαναημ εδωκεν</t>
  </si>
  <si>
    <t>ενισχυσαι το βασιλειον εν</t>
  </si>
  <si>
    <t>ενισχυσαι την βασιλειαν εν</t>
  </si>
  <si>
    <r>
      <rPr>
        <b/>
        <sz val="11"/>
        <color theme="1"/>
        <rFont val="Calibri"/>
        <family val="2"/>
        <scheme val="minor"/>
      </rPr>
      <t>μαναην</t>
    </r>
    <r>
      <rPr>
        <sz val="11"/>
        <color theme="1"/>
        <rFont val="Calibri"/>
        <family val="2"/>
        <scheme val="minor"/>
      </rPr>
      <t xml:space="preserve"> το αργιον</t>
    </r>
  </si>
  <si>
    <r>
      <rPr>
        <b/>
        <sz val="11"/>
        <color theme="1"/>
        <rFont val="Calibri"/>
        <family val="2"/>
        <scheme val="minor"/>
      </rPr>
      <t>μαναημ</t>
    </r>
    <r>
      <rPr>
        <sz val="11"/>
        <color theme="1"/>
        <rFont val="Calibri"/>
        <family val="2"/>
        <scheme val="minor"/>
      </rPr>
      <t xml:space="preserve"> το αργυριον</t>
    </r>
  </si>
  <si>
    <r>
      <t xml:space="preserve">μαναην το </t>
    </r>
    <r>
      <rPr>
        <b/>
        <sz val="11"/>
        <color theme="1"/>
        <rFont val="Calibri"/>
        <family val="2"/>
        <scheme val="minor"/>
      </rPr>
      <t>αργιον</t>
    </r>
  </si>
  <si>
    <r>
      <t xml:space="preserve">μαναημ το </t>
    </r>
    <r>
      <rPr>
        <b/>
        <sz val="11"/>
        <color theme="1"/>
        <rFont val="Calibri"/>
        <family val="2"/>
        <scheme val="minor"/>
      </rPr>
      <t>αργυριον</t>
    </r>
  </si>
  <si>
    <t>επι παν δυνατον</t>
  </si>
  <si>
    <t>παν -&gt; παντα</t>
  </si>
  <si>
    <t>μαναην μετα</t>
  </si>
  <si>
    <t>μαναημ μετα</t>
  </si>
  <si>
    <t>υιος μαναην αντ αυτου</t>
  </si>
  <si>
    <t>υιος αυτου αντ αυτου</t>
  </si>
  <si>
    <t>εικοσι ετη</t>
  </si>
  <si>
    <t>εικοσιν ετη</t>
  </si>
  <si>
    <t>φακεε βασιλεως ασσυριων και ελαβεν την ναιν και την αβελβερμααχαι και την ιανωχ</t>
  </si>
  <si>
    <r>
      <t xml:space="preserve">φακεε βασιλεως ασσυριων και </t>
    </r>
    <r>
      <rPr>
        <b/>
        <sz val="11"/>
        <color theme="1"/>
        <rFont val="Calibri"/>
        <family val="2"/>
        <scheme val="minor"/>
      </rPr>
      <t>ελαβεν</t>
    </r>
    <r>
      <rPr>
        <sz val="11"/>
        <color theme="1"/>
        <rFont val="Calibri"/>
        <family val="2"/>
        <scheme val="minor"/>
      </rPr>
      <t xml:space="preserve"> την ναιν και την αβελβερμααχαι και την ιανωχ</t>
    </r>
  </si>
  <si>
    <r>
      <t xml:space="preserve">φακεε βασιλεως ηλθε αγλαθ φαλλασαρ βασιλευς ασσυριω[ν] και </t>
    </r>
    <r>
      <rPr>
        <b/>
        <sz val="11"/>
        <color theme="1"/>
        <rFont val="Calibri"/>
        <family val="2"/>
        <scheme val="minor"/>
      </rPr>
      <t>ελαβε</t>
    </r>
    <r>
      <rPr>
        <sz val="11"/>
        <color theme="1"/>
        <rFont val="Calibri"/>
        <family val="2"/>
        <scheme val="minor"/>
      </rPr>
      <t xml:space="preserve"> την ναιν και την καβελ βερμααχα και την θαμααχα και την ιανωχ</t>
    </r>
  </si>
  <si>
    <r>
      <t xml:space="preserve">φακεε βασιλεως ασσυριων και ελαβεν την </t>
    </r>
    <r>
      <rPr>
        <b/>
        <sz val="11"/>
        <color theme="1"/>
        <rFont val="Calibri"/>
        <family val="2"/>
        <scheme val="minor"/>
      </rPr>
      <t>ναιν</t>
    </r>
    <r>
      <rPr>
        <sz val="11"/>
        <color theme="1"/>
        <rFont val="Calibri"/>
        <family val="2"/>
        <scheme val="minor"/>
      </rPr>
      <t xml:space="preserve"> και την αβελβερμααχαι και την ιανωχ</t>
    </r>
  </si>
  <si>
    <r>
      <t xml:space="preserve">φακεε βασιλεως ηλθε αγλαθ φαλλασαρ βασιλευς ασσυριω[ν] και ελαβε την </t>
    </r>
    <r>
      <rPr>
        <b/>
        <sz val="11"/>
        <color theme="1"/>
        <rFont val="Calibri"/>
        <family val="2"/>
        <scheme val="minor"/>
      </rPr>
      <t>ναιν</t>
    </r>
    <r>
      <rPr>
        <sz val="11"/>
        <color theme="1"/>
        <rFont val="Calibri"/>
        <family val="2"/>
        <scheme val="minor"/>
      </rPr>
      <t xml:space="preserve"> και την καβελ βερμααχα και την θαμααχα και την ιανωχ</t>
    </r>
  </si>
  <si>
    <r>
      <t xml:space="preserve">φακεε βασιλεως ασσυριων και ελαβεν την ναιν και την </t>
    </r>
    <r>
      <rPr>
        <b/>
        <sz val="11"/>
        <color theme="1"/>
        <rFont val="Calibri"/>
        <family val="2"/>
        <scheme val="minor"/>
      </rPr>
      <t>αβελβερμααχαι</t>
    </r>
    <r>
      <rPr>
        <sz val="11"/>
        <color theme="1"/>
        <rFont val="Calibri"/>
        <family val="2"/>
        <scheme val="minor"/>
      </rPr>
      <t xml:space="preserve"> και την ιανωχ</t>
    </r>
  </si>
  <si>
    <r>
      <t xml:space="preserve">φακεε βασιλεως ηλθε αγλαθ φαλλασαρ βασιλευς ασσυριω[ν] και ελαβε την ναιν και την </t>
    </r>
    <r>
      <rPr>
        <b/>
        <sz val="11"/>
        <color theme="1"/>
        <rFont val="Calibri"/>
        <family val="2"/>
        <scheme val="minor"/>
      </rPr>
      <t>καβελ βερμααχα</t>
    </r>
    <r>
      <rPr>
        <sz val="11"/>
        <color theme="1"/>
        <rFont val="Calibri"/>
        <family val="2"/>
        <scheme val="minor"/>
      </rPr>
      <t xml:space="preserve"> και την θαμααχα και την ιανωχ</t>
    </r>
  </si>
  <si>
    <t>αβελ βεθμααχα</t>
  </si>
  <si>
    <r>
      <t xml:space="preserve">φακεε βασιλεως ηλθε αγλαθ φαλλασαρ βασιλευς ασσυριω[ν] και ελαβε την ναιν και την καβελ βερμααχα </t>
    </r>
    <r>
      <rPr>
        <b/>
        <sz val="11"/>
        <color theme="1"/>
        <rFont val="Calibri"/>
        <family val="2"/>
        <scheme val="minor"/>
      </rPr>
      <t>και την θαμααχα</t>
    </r>
    <r>
      <rPr>
        <sz val="11"/>
        <color theme="1"/>
        <rFont val="Calibri"/>
        <family val="2"/>
        <scheme val="minor"/>
      </rPr>
      <t xml:space="preserve"> και την ιανωχ</t>
    </r>
  </si>
  <si>
    <t>γαλιλαιαν</t>
  </si>
  <si>
    <t>επαταξεν αυτον</t>
  </si>
  <si>
    <t>επαταξ αυτον</t>
  </si>
  <si>
    <t>ιωναθαν υιου</t>
  </si>
  <si>
    <t>εικοσι και</t>
  </si>
  <si>
    <t>εικοσιν και</t>
  </si>
  <si>
    <t>αυτου ιερους θυγατηρ</t>
  </si>
  <si>
    <t>ιερους -&gt; ιερουσα</t>
  </si>
  <si>
    <t>εξαποστελλειν τον ραασσων</t>
  </si>
  <si>
    <t>εξαποστελλειν εν ιουδα τον ραασσων</t>
  </si>
  <si>
    <t>κυ θυ πιστω ως δαδ ο πατηρ</t>
  </si>
  <si>
    <r>
      <t xml:space="preserve">κυριου θεου </t>
    </r>
    <r>
      <rPr>
        <b/>
        <sz val="11"/>
        <color theme="1"/>
        <rFont val="Calibri"/>
        <family val="2"/>
        <scheme val="minor"/>
      </rPr>
      <t>αυτου</t>
    </r>
    <r>
      <rPr>
        <sz val="11"/>
        <color theme="1"/>
        <rFont val="Calibri"/>
        <family val="2"/>
        <scheme val="minor"/>
      </rPr>
      <t xml:space="preserve"> πιστως ως δαυιδ ο πατηρ</t>
    </r>
  </si>
  <si>
    <r>
      <t xml:space="preserve">κυ θυ </t>
    </r>
    <r>
      <rPr>
        <b/>
        <sz val="11"/>
        <color theme="1"/>
        <rFont val="Calibri"/>
        <family val="2"/>
        <scheme val="minor"/>
      </rPr>
      <t>πιστω</t>
    </r>
    <r>
      <rPr>
        <sz val="11"/>
        <color theme="1"/>
        <rFont val="Calibri"/>
        <family val="2"/>
        <scheme val="minor"/>
      </rPr>
      <t xml:space="preserve"> ως δαδ ο πατηρ</t>
    </r>
  </si>
  <si>
    <r>
      <t xml:space="preserve">κυριου θεου αυτου </t>
    </r>
    <r>
      <rPr>
        <b/>
        <sz val="11"/>
        <color theme="1"/>
        <rFont val="Calibri"/>
        <family val="2"/>
        <scheme val="minor"/>
      </rPr>
      <t>πιστως</t>
    </r>
    <r>
      <rPr>
        <sz val="11"/>
        <color theme="1"/>
        <rFont val="Calibri"/>
        <family val="2"/>
        <scheme val="minor"/>
      </rPr>
      <t xml:space="preserve"> ως δαυιδ ο πατηρ</t>
    </r>
  </si>
  <si>
    <t>εν οδω ιεροβοαμ υιου ναβατ βασιλεως ιηλ</t>
  </si>
  <si>
    <t>εν οδω ιεροβοαμ υιου ναβατ βασιλεως ισραηλ</t>
  </si>
  <si>
    <t>οδω βασιλεων ισραηλ</t>
  </si>
  <si>
    <t>πυρι κατα κατα τα βδελυγματα</t>
  </si>
  <si>
    <t>πυρι κατα τα βδελυγματα</t>
  </si>
  <si>
    <t>εθυσιαζε και</t>
  </si>
  <si>
    <t>εθυσιαζεν και</t>
  </si>
  <si>
    <t>ιηλμ εις πολεμον</t>
  </si>
  <si>
    <t>ιερουσαλημ η εις πολεμον</t>
  </si>
  <si>
    <t>προς βασιλεα</t>
  </si>
  <si>
    <t>προς θιγλαθ φαλλασαρ βασιλεα</t>
  </si>
  <si>
    <t>και το χρυσιον</t>
  </si>
  <si>
    <t>αχαζ το αργυριον</t>
  </si>
  <si>
    <t>αχαζ αργυριον</t>
  </si>
  <si>
    <t>και χρυσιον</t>
  </si>
  <si>
    <t>οικου βασιλεως</t>
  </si>
  <si>
    <t>οικου του βασιλεως</t>
  </si>
  <si>
    <t>ηκουσεν αυτου βασιλευς ασσυριων εις δαμασκον</t>
  </si>
  <si>
    <t>ηκουσεν αυτου βασιλευς ασσυριων  και ανεβη βασιλευς ασσυριων εις δαμασκον</t>
  </si>
  <si>
    <t>ραασσων εθανατωσεν</t>
  </si>
  <si>
    <t>ραασσων βασιλεα εθανατωσεν</t>
  </si>
  <si>
    <t>αγλαθ φαλλασαρ</t>
  </si>
  <si>
    <t>θιγλαθ φαλλασαρ</t>
  </si>
  <si>
    <t>προσεχεεν το αιμα</t>
  </si>
  <si>
    <r>
      <t xml:space="preserve">επι το θυσιαστηριον το </t>
    </r>
    <r>
      <rPr>
        <b/>
        <sz val="11"/>
        <color theme="1"/>
        <rFont val="Calibri"/>
        <family val="2"/>
        <scheme val="minor"/>
      </rPr>
      <t>χαλκουν το απεναντι κυ και προσηγαγεν το προσωπον του οικου κυ</t>
    </r>
    <r>
      <rPr>
        <sz val="11"/>
        <color theme="1"/>
        <rFont val="Calibri"/>
        <family val="2"/>
        <scheme val="minor"/>
      </rPr>
      <t xml:space="preserve"> (14) και απο του ανα μεσον</t>
    </r>
  </si>
  <si>
    <t>highlighted portion is struck through, and replaced with the following material at the start of v. 14: και το θυσιαστηριον χαλκουν το απεναντι κυριου κει προσηγαγεν</t>
  </si>
  <si>
    <t>και εδειξεν αυτο</t>
  </si>
  <si>
    <t>και ιδει αυτο</t>
  </si>
  <si>
    <t>εδωκ[εν]</t>
  </si>
  <si>
    <t>βασιλει ιουδα</t>
  </si>
  <si>
    <t>επολιορκησεν αυτην</t>
  </si>
  <si>
    <t>επολιορκησεν αυτον</t>
  </si>
  <si>
    <t>συνελαβεν βασιλευς</t>
  </si>
  <si>
    <t>συνελαβε βασιλευς</t>
  </si>
  <si>
    <t>απωκισεν ισραηλ</t>
  </si>
  <si>
    <r>
      <rPr>
        <b/>
        <sz val="11"/>
        <color theme="1"/>
        <rFont val="Calibri"/>
        <family val="2"/>
        <scheme val="minor"/>
      </rPr>
      <t>απωκεισεν</t>
    </r>
    <r>
      <rPr>
        <sz val="11"/>
        <color theme="1"/>
        <rFont val="Calibri"/>
        <family val="2"/>
        <scheme val="minor"/>
      </rPr>
      <t xml:space="preserve"> τον ισλ</t>
    </r>
  </si>
  <si>
    <r>
      <rPr>
        <b/>
        <sz val="11"/>
        <color theme="1"/>
        <rFont val="Calibri"/>
        <family val="2"/>
        <scheme val="minor"/>
      </rPr>
      <t>απωκισεν</t>
    </r>
    <r>
      <rPr>
        <sz val="11"/>
        <color theme="1"/>
        <rFont val="Calibri"/>
        <family val="2"/>
        <scheme val="minor"/>
      </rPr>
      <t xml:space="preserve"> ισραηλ</t>
    </r>
  </si>
  <si>
    <r>
      <t xml:space="preserve">απωκεισεν </t>
    </r>
    <r>
      <rPr>
        <b/>
        <sz val="11"/>
        <color theme="1"/>
        <rFont val="Calibri"/>
        <family val="2"/>
        <scheme val="minor"/>
      </rPr>
      <t>τον</t>
    </r>
    <r>
      <rPr>
        <sz val="11"/>
        <color theme="1"/>
        <rFont val="Calibri"/>
        <family val="2"/>
        <scheme val="minor"/>
      </rPr>
      <t xml:space="preserve"> ισλ</t>
    </r>
  </si>
  <si>
    <t>αλλαε και</t>
  </si>
  <si>
    <t>αλας και</t>
  </si>
  <si>
    <t>αλαθ και</t>
  </si>
  <si>
    <t>ποταμοις γωζαν</t>
  </si>
  <si>
    <t>ποταμοις ιωζαν</t>
  </si>
  <si>
    <t>οτε ημαρτον</t>
  </si>
  <si>
    <t>οτι ημαρτον</t>
  </si>
  <si>
    <t>δικαιωμασιν των εθνων</t>
  </si>
  <si>
    <t>δικαιωμασι των εθνων</t>
  </si>
  <si>
    <t>εξηρεν κς</t>
  </si>
  <si>
    <t>εξηρε κυριος</t>
  </si>
  <si>
    <t>απωκισεν κς</t>
  </si>
  <si>
    <t>απωκισε κυριος</t>
  </si>
  <si>
    <t>κοινωνους εχαραξαν</t>
  </si>
  <si>
    <t>κοινωνους και εχαραξαν</t>
  </si>
  <si>
    <t>ειπεν κς</t>
  </si>
  <si>
    <t>ειπε κυριος</t>
  </si>
  <si>
    <t>τουτο κω</t>
  </si>
  <si>
    <t>τουτο κυριω</t>
  </si>
  <si>
    <t>τουτο τω κυριω</t>
  </si>
  <si>
    <t>πατρασιν ημων</t>
  </si>
  <si>
    <t>πατρασιν υμων</t>
  </si>
  <si>
    <t>απεστειλα αυτους προς</t>
  </si>
  <si>
    <t>απεστειλα αυτους  προς</t>
  </si>
  <si>
    <t>omit αυτους</t>
  </si>
  <si>
    <t>ηκουσαν αυτων και</t>
  </si>
  <si>
    <r>
      <rPr>
        <b/>
        <sz val="11"/>
        <color theme="1"/>
        <rFont val="Calibri"/>
        <family val="2"/>
        <scheme val="minor"/>
      </rPr>
      <t>ακρειβασμους</t>
    </r>
    <r>
      <rPr>
        <sz val="11"/>
        <color theme="1"/>
        <rFont val="Calibri"/>
        <family val="2"/>
        <scheme val="minor"/>
      </rPr>
      <t xml:space="preserve"> αυτων και</t>
    </r>
  </si>
  <si>
    <r>
      <rPr>
        <b/>
        <sz val="11"/>
        <color theme="1"/>
        <rFont val="Calibri"/>
        <family val="2"/>
        <scheme val="minor"/>
      </rPr>
      <t>ακριβασμους</t>
    </r>
    <r>
      <rPr>
        <sz val="11"/>
        <color theme="1"/>
        <rFont val="Calibri"/>
        <family val="2"/>
        <scheme val="minor"/>
      </rPr>
      <t xml:space="preserve">  αυτων και</t>
    </r>
  </si>
  <si>
    <r>
      <t xml:space="preserve">ακρειβασμους </t>
    </r>
    <r>
      <rPr>
        <b/>
        <sz val="11"/>
        <color theme="1"/>
        <rFont val="Calibri"/>
        <family val="2"/>
        <scheme val="minor"/>
      </rPr>
      <t>αυτων</t>
    </r>
    <r>
      <rPr>
        <sz val="11"/>
        <color theme="1"/>
        <rFont val="Calibri"/>
        <family val="2"/>
        <scheme val="minor"/>
      </rPr>
      <t xml:space="preserve"> και</t>
    </r>
  </si>
  <si>
    <r>
      <t xml:space="preserve">ακριβασμους  </t>
    </r>
    <r>
      <rPr>
        <b/>
        <sz val="11"/>
        <color theme="1"/>
        <rFont val="Calibri"/>
        <family val="2"/>
        <scheme val="minor"/>
      </rPr>
      <t>αυτων</t>
    </r>
    <r>
      <rPr>
        <sz val="11"/>
        <color theme="1"/>
        <rFont val="Calibri"/>
        <family val="2"/>
        <scheme val="minor"/>
      </rPr>
      <t xml:space="preserve"> και</t>
    </r>
  </si>
  <si>
    <t>επορευθησαν οπισω εθνων</t>
  </si>
  <si>
    <t>επορευθησαν οπισω των ματαιων και εματαιωθησαν και οπισω των εθνων</t>
  </si>
  <si>
    <t>περικυκλωσαντων αυτους ων</t>
  </si>
  <si>
    <t>περικυκλω σαντων αυτους ων</t>
  </si>
  <si>
    <t>περικυκλω αυτων ων</t>
  </si>
  <si>
    <t>(15) ταυτα (16) εγκατελειπον</t>
  </si>
  <si>
    <r>
      <t xml:space="preserve">(15) ταυτα </t>
    </r>
    <r>
      <rPr>
        <b/>
        <sz val="11"/>
        <color theme="1"/>
        <rFont val="Calibri"/>
        <family val="2"/>
        <scheme val="minor"/>
      </rPr>
      <t>(16) εγκατελιπον</t>
    </r>
  </si>
  <si>
    <r>
      <t xml:space="preserve">(15) ταυτα (16) </t>
    </r>
    <r>
      <rPr>
        <b/>
        <sz val="11"/>
        <color theme="1"/>
        <rFont val="Calibri"/>
        <family val="2"/>
        <scheme val="minor"/>
      </rPr>
      <t>εγκατελειπον</t>
    </r>
  </si>
  <si>
    <r>
      <t xml:space="preserve">(15) ταυτα (16) </t>
    </r>
    <r>
      <rPr>
        <b/>
        <sz val="11"/>
        <color theme="1"/>
        <rFont val="Calibri"/>
        <family val="2"/>
        <scheme val="minor"/>
      </rPr>
      <t>εγκατελιπον</t>
    </r>
  </si>
  <si>
    <t>(16) και εγκατε...</t>
  </si>
  <si>
    <t>δαμαλεις και προσεκυνησαν</t>
  </si>
  <si>
    <t>δαμαλεις και εποιησαν αλση και προσεκυνησαν</t>
  </si>
  <si>
    <t>εμαντευοντο και επραθησαν</t>
  </si>
  <si>
    <t>εμαντευοντο μαντειας και οιωνιζοντο και επραθησαν</t>
  </si>
  <si>
    <t>εφυλαξεν τας</t>
  </si>
  <si>
    <t>εφυλαξε τας</t>
  </si>
  <si>
    <r>
      <t xml:space="preserve">εντολας </t>
    </r>
    <r>
      <rPr>
        <b/>
        <sz val="11"/>
        <color theme="1"/>
        <rFont val="Calibri"/>
        <family val="2"/>
        <scheme val="minor"/>
      </rPr>
      <t>του κυ</t>
    </r>
    <r>
      <rPr>
        <sz val="11"/>
        <color theme="1"/>
        <rFont val="Calibri"/>
        <family val="2"/>
        <scheme val="minor"/>
      </rPr>
      <t xml:space="preserve"> θυ αυτων</t>
    </r>
  </si>
  <si>
    <r>
      <t xml:space="preserve">εντολας του κυ θυ </t>
    </r>
    <r>
      <rPr>
        <b/>
        <sz val="11"/>
        <color theme="1"/>
        <rFont val="Calibri"/>
        <family val="2"/>
        <scheme val="minor"/>
      </rPr>
      <t>αυτων</t>
    </r>
  </si>
  <si>
    <t>τον κν εν παντι</t>
  </si>
  <si>
    <t>τον κυριον και εθυμωθη κυριος εν παντι</t>
  </si>
  <si>
    <t>οτι πλην ιηλ</t>
  </si>
  <si>
    <t>οτι πλην ισραηλ</t>
  </si>
  <si>
    <t>πλην οτι ερρανη ισραηλ</t>
  </si>
  <si>
    <t>οικου δαδ εβασιλευσαν</t>
  </si>
  <si>
    <t>οικου δαυιδ εβασιλευσαν</t>
  </si>
  <si>
    <t>οικου δαβιδ και εβασιλευσαν</t>
  </si>
  <si>
    <r>
      <rPr>
        <b/>
        <sz val="11"/>
        <color theme="1"/>
        <rFont val="Calibri"/>
        <family val="2"/>
        <scheme val="minor"/>
      </rPr>
      <t>αντεκαθισαν</t>
    </r>
    <r>
      <rPr>
        <sz val="11"/>
        <color theme="1"/>
        <rFont val="Calibri"/>
        <family val="2"/>
        <scheme val="minor"/>
      </rPr>
      <t xml:space="preserve"> εν πολεσιν σαμαρειας</t>
    </r>
  </si>
  <si>
    <r>
      <rPr>
        <b/>
        <sz val="11"/>
        <color theme="1"/>
        <rFont val="Calibri"/>
        <family val="2"/>
        <scheme val="minor"/>
      </rPr>
      <t>αντεκαθισας</t>
    </r>
    <r>
      <rPr>
        <sz val="11"/>
        <color theme="1"/>
        <rFont val="Calibri"/>
        <family val="2"/>
        <scheme val="minor"/>
      </rPr>
      <t xml:space="preserve"> εν πολεσι σ[α]μαρειας</t>
    </r>
  </si>
  <si>
    <r>
      <t xml:space="preserve">αντεκαθισαν εν </t>
    </r>
    <r>
      <rPr>
        <b/>
        <sz val="11"/>
        <color theme="1"/>
        <rFont val="Calibri"/>
        <family val="2"/>
        <scheme val="minor"/>
      </rPr>
      <t>πολεσιν</t>
    </r>
    <r>
      <rPr>
        <sz val="11"/>
        <color theme="1"/>
        <rFont val="Calibri"/>
        <family val="2"/>
        <scheme val="minor"/>
      </rPr>
      <t xml:space="preserve"> σαμαρειας</t>
    </r>
  </si>
  <si>
    <r>
      <t xml:space="preserve">αντεκαθισας εν </t>
    </r>
    <r>
      <rPr>
        <b/>
        <sz val="11"/>
        <color theme="1"/>
        <rFont val="Calibri"/>
        <family val="2"/>
        <scheme val="minor"/>
      </rPr>
      <t>πολεσι</t>
    </r>
    <r>
      <rPr>
        <sz val="11"/>
        <color theme="1"/>
        <rFont val="Calibri"/>
        <family val="2"/>
        <scheme val="minor"/>
      </rPr>
      <t xml:space="preserve"> σ[α]μαρειας</t>
    </r>
  </si>
  <si>
    <t>εισιν θανατουντες</t>
  </si>
  <si>
    <t>εισι θανατουντες</t>
  </si>
  <si>
    <t>οιδασιν το κριμα</t>
  </si>
  <si>
    <t>οιδασι το κριμα</t>
  </si>
  <si>
    <t>φοβηθωσιν τον</t>
  </si>
  <si>
    <t>φοβηθωσι τον</t>
  </si>
  <si>
    <t>ποιουντες εθνη εθνη θεους</t>
  </si>
  <si>
    <t>εθνη εθνη -&gt; εθνος εθνος</t>
  </si>
  <si>
    <r>
      <rPr>
        <b/>
        <sz val="11"/>
        <color theme="1"/>
        <rFont val="Calibri"/>
        <family val="2"/>
        <scheme val="minor"/>
      </rPr>
      <t>σαμαριται</t>
    </r>
    <r>
      <rPr>
        <sz val="11"/>
        <color theme="1"/>
        <rFont val="Calibri"/>
        <family val="2"/>
        <scheme val="minor"/>
      </rPr>
      <t xml:space="preserve"> εθνη εν ταις</t>
    </r>
  </si>
  <si>
    <r>
      <rPr>
        <b/>
        <sz val="11"/>
        <color theme="1"/>
        <rFont val="Calibri"/>
        <family val="2"/>
        <scheme val="minor"/>
      </rPr>
      <t>σαμαρειται</t>
    </r>
    <r>
      <rPr>
        <sz val="11"/>
        <color theme="1"/>
        <rFont val="Calibri"/>
        <family val="2"/>
        <scheme val="minor"/>
      </rPr>
      <t xml:space="preserve"> εθνη εν ταις</t>
    </r>
  </si>
  <si>
    <r>
      <t xml:space="preserve">σαμαριται </t>
    </r>
    <r>
      <rPr>
        <b/>
        <sz val="11"/>
        <color theme="1"/>
        <rFont val="Calibri"/>
        <family val="2"/>
        <scheme val="minor"/>
      </rPr>
      <t>εθνη</t>
    </r>
    <r>
      <rPr>
        <sz val="11"/>
        <color theme="1"/>
        <rFont val="Calibri"/>
        <family val="2"/>
        <scheme val="minor"/>
      </rPr>
      <t xml:space="preserve"> εν ταις</t>
    </r>
  </si>
  <si>
    <r>
      <t xml:space="preserve">σαμαρειται </t>
    </r>
    <r>
      <rPr>
        <b/>
        <sz val="11"/>
        <color theme="1"/>
        <rFont val="Calibri"/>
        <family val="2"/>
        <scheme val="minor"/>
      </rPr>
      <t>εθνη</t>
    </r>
    <r>
      <rPr>
        <sz val="11"/>
        <color theme="1"/>
        <rFont val="Calibri"/>
        <family val="2"/>
        <scheme val="minor"/>
      </rPr>
      <t xml:space="preserve"> εν ταις</t>
    </r>
  </si>
  <si>
    <t>εθνος εθνος</t>
  </si>
  <si>
    <t>σοκχωθβενιθει και οι ανδρες αιμαθ</t>
  </si>
  <si>
    <t>σωκχωθ βενιθι αβαδζερ και την αιβας και οι ανδρες χουθ εποιησαν την εργελ και οι ανδρες αιμαθ</t>
  </si>
  <si>
    <t>αβλαζερ</t>
  </si>
  <si>
    <t>την ναιβας</t>
  </si>
  <si>
    <t>την αιβας</t>
  </si>
  <si>
    <t>και σεφφαουραιμ ηνικα κατεκαιον</t>
  </si>
  <si>
    <r>
      <t xml:space="preserve">και </t>
    </r>
    <r>
      <rPr>
        <b/>
        <sz val="11"/>
        <color theme="1"/>
        <rFont val="Calibri"/>
        <family val="2"/>
        <scheme val="minor"/>
      </rPr>
      <t>την</t>
    </r>
    <r>
      <rPr>
        <sz val="11"/>
        <color theme="1"/>
        <rFont val="Calibri"/>
        <family val="2"/>
        <scheme val="minor"/>
      </rPr>
      <t xml:space="preserve"> σεφφαρουαιμ ηνικα κατεκαιον</t>
    </r>
  </si>
  <si>
    <r>
      <t xml:space="preserve">και την </t>
    </r>
    <r>
      <rPr>
        <b/>
        <sz val="11"/>
        <color theme="1"/>
        <rFont val="Calibri"/>
        <family val="2"/>
        <scheme val="minor"/>
      </rPr>
      <t>σεφφαρουαιμ</t>
    </r>
    <r>
      <rPr>
        <sz val="11"/>
        <color theme="1"/>
        <rFont val="Calibri"/>
        <family val="2"/>
        <scheme val="minor"/>
      </rPr>
      <t xml:space="preserve"> ηνικα κατεκαιον</t>
    </r>
  </si>
  <si>
    <r>
      <t xml:space="preserve">και </t>
    </r>
    <r>
      <rPr>
        <b/>
        <sz val="11"/>
        <color theme="1"/>
        <rFont val="Calibri"/>
        <family val="2"/>
        <scheme val="minor"/>
      </rPr>
      <t>σεφφαουραιμ</t>
    </r>
    <r>
      <rPr>
        <sz val="11"/>
        <color theme="1"/>
        <rFont val="Calibri"/>
        <family val="2"/>
        <scheme val="minor"/>
      </rPr>
      <t xml:space="preserve"> ηνικα κατεκαιον</t>
    </r>
  </si>
  <si>
    <r>
      <rPr>
        <b/>
        <sz val="11"/>
        <color theme="1"/>
        <rFont val="Calibri"/>
        <family val="2"/>
        <scheme val="minor"/>
      </rPr>
      <t>αδραμελεκ</t>
    </r>
    <r>
      <rPr>
        <sz val="11"/>
        <color theme="1"/>
        <rFont val="Calibri"/>
        <family val="2"/>
        <scheme val="minor"/>
      </rPr>
      <t xml:space="preserve"> και αμημελεχ</t>
    </r>
  </si>
  <si>
    <r>
      <rPr>
        <b/>
        <sz val="11"/>
        <color theme="1"/>
        <rFont val="Calibri"/>
        <family val="2"/>
        <scheme val="minor"/>
      </rPr>
      <t>αδραμελεχ</t>
    </r>
    <r>
      <rPr>
        <sz val="11"/>
        <color theme="1"/>
        <rFont val="Calibri"/>
        <family val="2"/>
        <scheme val="minor"/>
      </rPr>
      <t xml:space="preserve"> και αναμελεχ</t>
    </r>
  </si>
  <si>
    <r>
      <t xml:space="preserve">αδραμελεκ και </t>
    </r>
    <r>
      <rPr>
        <b/>
        <sz val="11"/>
        <color theme="1"/>
        <rFont val="Calibri"/>
        <family val="2"/>
        <scheme val="minor"/>
      </rPr>
      <t>αμημελεχ</t>
    </r>
  </si>
  <si>
    <r>
      <t xml:space="preserve">αδραμελεχ και </t>
    </r>
    <r>
      <rPr>
        <b/>
        <sz val="11"/>
        <color theme="1"/>
        <rFont val="Calibri"/>
        <family val="2"/>
        <scheme val="minor"/>
      </rPr>
      <t>αναμελεχ</t>
    </r>
  </si>
  <si>
    <t>θεοις εφφαρουαιμ</t>
  </si>
  <si>
    <t>θεοις σεφφαρουαιμ</t>
  </si>
  <si>
    <t>(32) υψηλων (33) τον κν</t>
  </si>
  <si>
    <t>(32) υψηλων (33) τον κυριον</t>
  </si>
  <si>
    <t>add και before τον</t>
  </si>
  <si>
    <t>ποιουσιν κατα</t>
  </si>
  <si>
    <t>ποιουσι κατα</t>
  </si>
  <si>
    <t>κς υιοις</t>
  </si>
  <si>
    <t>εθηκεν το</t>
  </si>
  <si>
    <t>εθηκε το</t>
  </si>
  <si>
    <t>κς διαθηκην</t>
  </si>
  <si>
    <t>κυριος διαθηκην</t>
  </si>
  <si>
    <t>κυριος μετ αυτων διαθηκην</t>
  </si>
  <si>
    <t>φυλασσεσθε πασας</t>
  </si>
  <si>
    <r>
      <rPr>
        <b/>
        <sz val="11"/>
        <color theme="1"/>
        <rFont val="Calibri"/>
        <family val="2"/>
        <scheme val="minor"/>
      </rPr>
      <t>φυλασσεσθαι</t>
    </r>
    <r>
      <rPr>
        <sz val="11"/>
        <color theme="1"/>
        <rFont val="Calibri"/>
        <family val="2"/>
        <scheme val="minor"/>
      </rPr>
      <t xml:space="preserve"> ποιειν πασας</t>
    </r>
  </si>
  <si>
    <r>
      <rPr>
        <b/>
        <sz val="11"/>
        <color theme="1"/>
        <rFont val="Calibri"/>
        <family val="2"/>
        <scheme val="minor"/>
      </rPr>
      <t>φυλασσεσθε</t>
    </r>
    <r>
      <rPr>
        <sz val="11"/>
        <color theme="1"/>
        <rFont val="Calibri"/>
        <family val="2"/>
        <scheme val="minor"/>
      </rPr>
      <t xml:space="preserve"> πασας</t>
    </r>
  </si>
  <si>
    <r>
      <t xml:space="preserve">φυλασσεσθαι </t>
    </r>
    <r>
      <rPr>
        <b/>
        <sz val="11"/>
        <color theme="1"/>
        <rFont val="Calibri"/>
        <family val="2"/>
        <scheme val="minor"/>
      </rPr>
      <t>ποιειν</t>
    </r>
    <r>
      <rPr>
        <sz val="11"/>
        <color theme="1"/>
        <rFont val="Calibri"/>
        <family val="2"/>
        <scheme val="minor"/>
      </rPr>
      <t xml:space="preserve"> πασας</t>
    </r>
  </si>
  <si>
    <t>ετερους (39) οτι αλλ η</t>
  </si>
  <si>
    <t>ετερους (39) αλλ η</t>
  </si>
  <si>
    <t>εκ παντων</t>
  </si>
  <si>
    <t>εκ χειρος παντων</t>
  </si>
  <si>
    <t>ποιουσιν (41) και</t>
  </si>
  <si>
    <t>ποιουσι (41) και</t>
  </si>
  <si>
    <t>οι υιοι των υιων</t>
  </si>
  <si>
    <t>οι υιοι και υιοι των υιων</t>
  </si>
  <si>
    <t>square brackets</t>
  </si>
  <si>
    <t>αυτων ποιουσιν</t>
  </si>
  <si>
    <t>αυτων αυτοι ποιουσιν</t>
  </si>
  <si>
    <t>"corrected" to ζαχαριου</t>
  </si>
  <si>
    <r>
      <t xml:space="preserve">εκαλεσεν </t>
    </r>
    <r>
      <rPr>
        <b/>
        <sz val="11"/>
        <color theme="1"/>
        <rFont val="Calibri"/>
        <family val="2"/>
        <scheme val="minor"/>
      </rPr>
      <t>αυτους</t>
    </r>
    <r>
      <rPr>
        <sz val="11"/>
        <color theme="1"/>
        <rFont val="Calibri"/>
        <family val="2"/>
        <scheme val="minor"/>
      </rPr>
      <t xml:space="preserve"> νεσθαν (5) εν κω</t>
    </r>
  </si>
  <si>
    <r>
      <t xml:space="preserve">εκαλεσεν αυτους </t>
    </r>
    <r>
      <rPr>
        <b/>
        <sz val="11"/>
        <color theme="1"/>
        <rFont val="Calibri"/>
        <family val="2"/>
        <scheme val="minor"/>
      </rPr>
      <t>νεσθαν</t>
    </r>
    <r>
      <rPr>
        <sz val="11"/>
        <color theme="1"/>
        <rFont val="Calibri"/>
        <family val="2"/>
        <scheme val="minor"/>
      </rPr>
      <t xml:space="preserve"> (5) εν κω</t>
    </r>
  </si>
  <si>
    <r>
      <t xml:space="preserve">εκαλεσεν </t>
    </r>
    <r>
      <rPr>
        <b/>
        <sz val="11"/>
        <color theme="1"/>
        <rFont val="Calibri"/>
        <family val="2"/>
        <scheme val="minor"/>
      </rPr>
      <t>αυτους</t>
    </r>
    <r>
      <rPr>
        <sz val="11"/>
        <color theme="1"/>
        <rFont val="Calibri"/>
        <family val="2"/>
        <scheme val="minor"/>
      </rPr>
      <t xml:space="preserve"> νεσθαν (5) εκ κυριω</t>
    </r>
  </si>
  <si>
    <r>
      <t xml:space="preserve">εκαλεσεν αυτους </t>
    </r>
    <r>
      <rPr>
        <b/>
        <sz val="11"/>
        <color theme="1"/>
        <rFont val="Calibri"/>
        <family val="2"/>
        <scheme val="minor"/>
      </rPr>
      <t>νεσθαν</t>
    </r>
    <r>
      <rPr>
        <sz val="11"/>
        <color theme="1"/>
        <rFont val="Calibri"/>
        <family val="2"/>
        <scheme val="minor"/>
      </rPr>
      <t xml:space="preserve"> (5) εκ κυριω</t>
    </r>
  </si>
  <si>
    <r>
      <t xml:space="preserve">(4) εκαλεσεν αυτους νεσθαν (5) </t>
    </r>
    <r>
      <rPr>
        <b/>
        <sz val="11"/>
        <color theme="1"/>
        <rFont val="Calibri"/>
        <family val="2"/>
        <scheme val="minor"/>
      </rPr>
      <t>εν</t>
    </r>
    <r>
      <rPr>
        <sz val="11"/>
        <color theme="1"/>
        <rFont val="Calibri"/>
        <family val="2"/>
        <scheme val="minor"/>
      </rPr>
      <t xml:space="preserve"> κω</t>
    </r>
  </si>
  <si>
    <r>
      <t xml:space="preserve">(4) εκαλεσεν αυτους νεσθαν (5) </t>
    </r>
    <r>
      <rPr>
        <b/>
        <sz val="11"/>
        <color theme="1"/>
        <rFont val="Calibri"/>
        <family val="2"/>
        <scheme val="minor"/>
      </rPr>
      <t>εκ</t>
    </r>
    <r>
      <rPr>
        <sz val="11"/>
        <color theme="1"/>
        <rFont val="Calibri"/>
        <family val="2"/>
        <scheme val="minor"/>
      </rPr>
      <t xml:space="preserve"> κυριω</t>
    </r>
  </si>
  <si>
    <t>και τοις γενομενοις</t>
  </si>
  <si>
    <t>και εν τοις γενομενοις</t>
  </si>
  <si>
    <t>συνηκεν και</t>
  </si>
  <si>
    <t>συνηκε και</t>
  </si>
  <si>
    <t>επαταξεν τους</t>
  </si>
  <si>
    <t>επαταξε τους</t>
  </si>
  <si>
    <t>αυτος ο ενιαυτος εβδομος</t>
  </si>
  <si>
    <t>αυτος ενιαυτος ο  ενιαυτος εβδομος</t>
  </si>
  <si>
    <t>σαλμανασσαρ</t>
  </si>
  <si>
    <t>αλαθ</t>
  </si>
  <si>
    <t>εμου εαν</t>
  </si>
  <si>
    <t>εμου ο εαν</t>
  </si>
  <si>
    <t>προς αυτους</t>
  </si>
  <si>
    <t>ελιακιμ υιος χελκιου</t>
  </si>
  <si>
    <r>
      <rPr>
        <b/>
        <sz val="11"/>
        <color theme="1"/>
        <rFont val="Calibri"/>
        <family val="2"/>
        <scheme val="minor"/>
      </rPr>
      <t>ελιακειμ</t>
    </r>
    <r>
      <rPr>
        <sz val="11"/>
        <color theme="1"/>
        <rFont val="Calibri"/>
        <family val="2"/>
        <scheme val="minor"/>
      </rPr>
      <t xml:space="preserve"> ο υιος χαλκιου</t>
    </r>
  </si>
  <si>
    <r>
      <rPr>
        <b/>
        <sz val="11"/>
        <color theme="1"/>
        <rFont val="Calibri"/>
        <family val="2"/>
        <scheme val="minor"/>
      </rPr>
      <t>ελιακιμ</t>
    </r>
    <r>
      <rPr>
        <sz val="11"/>
        <color theme="1"/>
        <rFont val="Calibri"/>
        <family val="2"/>
        <scheme val="minor"/>
      </rPr>
      <t xml:space="preserve"> υιος χελκιου</t>
    </r>
  </si>
  <si>
    <r>
      <t xml:space="preserve">ελιακειμ </t>
    </r>
    <r>
      <rPr>
        <b/>
        <sz val="11"/>
        <color theme="1"/>
        <rFont val="Calibri"/>
        <family val="2"/>
        <scheme val="minor"/>
      </rPr>
      <t>ο</t>
    </r>
    <r>
      <rPr>
        <sz val="11"/>
        <color theme="1"/>
        <rFont val="Calibri"/>
        <family val="2"/>
        <scheme val="minor"/>
      </rPr>
      <t xml:space="preserve"> υιος χαλκιου</t>
    </r>
  </si>
  <si>
    <r>
      <t xml:space="preserve">ελιακειμ ο υιος </t>
    </r>
    <r>
      <rPr>
        <b/>
        <sz val="11"/>
        <color theme="1"/>
        <rFont val="Calibri"/>
        <family val="2"/>
        <scheme val="minor"/>
      </rPr>
      <t>χαλκιου</t>
    </r>
  </si>
  <si>
    <r>
      <t xml:space="preserve">ελιακιμ υιος </t>
    </r>
    <r>
      <rPr>
        <b/>
        <sz val="11"/>
        <color theme="1"/>
        <rFont val="Calibri"/>
        <family val="2"/>
        <scheme val="minor"/>
      </rPr>
      <t>χελκιου</t>
    </r>
  </si>
  <si>
    <t>ιωαχ υιος ασαφ</t>
  </si>
  <si>
    <t>ηθετης εν</t>
  </si>
  <si>
    <t>ηθετησας εν</t>
  </si>
  <si>
    <t>πασιν τοις</t>
  </si>
  <si>
    <t>πασι τοις</t>
  </si>
  <si>
    <t>θν πεποιθαμεν</t>
  </si>
  <si>
    <t>θεον πεποιθαμεν</t>
  </si>
  <si>
    <t>θεον ημων πεποιθαμεν</t>
  </si>
  <si>
    <r>
      <rPr>
        <b/>
        <sz val="11"/>
        <color theme="1"/>
        <rFont val="Calibri"/>
        <family val="2"/>
        <scheme val="minor"/>
      </rPr>
      <t>δουναι</t>
    </r>
    <r>
      <rPr>
        <sz val="11"/>
        <color theme="1"/>
        <rFont val="Calibri"/>
        <family val="2"/>
        <scheme val="minor"/>
      </rPr>
      <t xml:space="preserve"> σαυτω</t>
    </r>
  </si>
  <si>
    <r>
      <rPr>
        <b/>
        <sz val="11"/>
        <color theme="1"/>
        <rFont val="Calibri"/>
        <family val="2"/>
        <scheme val="minor"/>
      </rPr>
      <t>δαναι</t>
    </r>
    <r>
      <rPr>
        <sz val="11"/>
        <color theme="1"/>
        <rFont val="Calibri"/>
        <family val="2"/>
        <scheme val="minor"/>
      </rPr>
      <t xml:space="preserve"> σεαυτω</t>
    </r>
  </si>
  <si>
    <r>
      <t xml:space="preserve">δουναι </t>
    </r>
    <r>
      <rPr>
        <b/>
        <sz val="11"/>
        <color theme="1"/>
        <rFont val="Calibri"/>
        <family val="2"/>
        <scheme val="minor"/>
      </rPr>
      <t>σαυτω</t>
    </r>
  </si>
  <si>
    <r>
      <t xml:space="preserve">δαναι </t>
    </r>
    <r>
      <rPr>
        <b/>
        <sz val="11"/>
        <color theme="1"/>
        <rFont val="Calibri"/>
        <family val="2"/>
        <scheme val="minor"/>
      </rPr>
      <t>σεαυτω</t>
    </r>
  </si>
  <si>
    <r>
      <t xml:space="preserve">ηλπισας </t>
    </r>
    <r>
      <rPr>
        <b/>
        <sz val="11"/>
        <color theme="1"/>
        <rFont val="Calibri"/>
        <family val="2"/>
        <scheme val="minor"/>
      </rPr>
      <t>αυτω</t>
    </r>
    <r>
      <rPr>
        <sz val="11"/>
        <color theme="1"/>
        <rFont val="Calibri"/>
        <family val="2"/>
        <scheme val="minor"/>
      </rPr>
      <t xml:space="preserve"> επ αιγυπτον</t>
    </r>
  </si>
  <si>
    <r>
      <t xml:space="preserve">ηλπισας </t>
    </r>
    <r>
      <rPr>
        <b/>
        <sz val="11"/>
        <color theme="1"/>
        <rFont val="Calibri"/>
        <family val="2"/>
        <scheme val="minor"/>
      </rPr>
      <t>σαυτω</t>
    </r>
    <r>
      <rPr>
        <sz val="11"/>
        <color theme="1"/>
        <rFont val="Calibri"/>
        <family val="2"/>
        <scheme val="minor"/>
      </rPr>
      <t xml:space="preserve"> εις αιγυπτον</t>
    </r>
  </si>
  <si>
    <r>
      <t xml:space="preserve">ηλπισας αυτω </t>
    </r>
    <r>
      <rPr>
        <b/>
        <sz val="11"/>
        <color theme="1"/>
        <rFont val="Calibri"/>
        <family val="2"/>
        <scheme val="minor"/>
      </rPr>
      <t>επ</t>
    </r>
    <r>
      <rPr>
        <sz val="11"/>
        <color theme="1"/>
        <rFont val="Calibri"/>
        <family val="2"/>
        <scheme val="minor"/>
      </rPr>
      <t xml:space="preserve"> αιγυπτον</t>
    </r>
  </si>
  <si>
    <r>
      <t xml:space="preserve">ηλπισας σαυτω </t>
    </r>
    <r>
      <rPr>
        <b/>
        <sz val="11"/>
        <color theme="1"/>
        <rFont val="Calibri"/>
        <family val="2"/>
        <scheme val="minor"/>
      </rPr>
      <t>εις</t>
    </r>
    <r>
      <rPr>
        <sz val="11"/>
        <color theme="1"/>
        <rFont val="Calibri"/>
        <family val="2"/>
        <scheme val="minor"/>
      </rPr>
      <t xml:space="preserve"> αιγυπτον</t>
    </r>
  </si>
  <si>
    <t>ειπεν προς</t>
  </si>
  <si>
    <t>ειπε προς</t>
  </si>
  <si>
    <t>ιωαχ</t>
  </si>
  <si>
    <r>
      <rPr>
        <b/>
        <sz val="11"/>
        <color theme="1"/>
        <rFont val="Calibri"/>
        <family val="2"/>
        <scheme val="minor"/>
      </rPr>
      <t>ωσιν</t>
    </r>
    <r>
      <rPr>
        <sz val="11"/>
        <color theme="1"/>
        <rFont val="Calibri"/>
        <family val="2"/>
        <scheme val="minor"/>
      </rPr>
      <t xml:space="preserve"> του λαου τουτου επι</t>
    </r>
  </si>
  <si>
    <r>
      <rPr>
        <b/>
        <sz val="11"/>
        <color theme="1"/>
        <rFont val="Calibri"/>
        <family val="2"/>
        <scheme val="minor"/>
      </rPr>
      <t>ωσι</t>
    </r>
    <r>
      <rPr>
        <sz val="11"/>
        <color theme="1"/>
        <rFont val="Calibri"/>
        <family val="2"/>
        <scheme val="minor"/>
      </rPr>
      <t xml:space="preserve"> του λαου του επι</t>
    </r>
  </si>
  <si>
    <r>
      <t xml:space="preserve">ωσιν του λαου </t>
    </r>
    <r>
      <rPr>
        <b/>
        <sz val="11"/>
        <color theme="1"/>
        <rFont val="Calibri"/>
        <family val="2"/>
        <scheme val="minor"/>
      </rPr>
      <t>τουτου</t>
    </r>
    <r>
      <rPr>
        <sz val="11"/>
        <color theme="1"/>
        <rFont val="Calibri"/>
        <family val="2"/>
        <scheme val="minor"/>
      </rPr>
      <t xml:space="preserve"> επι</t>
    </r>
  </si>
  <si>
    <r>
      <t xml:space="preserve">ωσι του λαου </t>
    </r>
    <r>
      <rPr>
        <b/>
        <sz val="11"/>
        <color theme="1"/>
        <rFont val="Calibri"/>
        <family val="2"/>
        <scheme val="minor"/>
      </rPr>
      <t>του</t>
    </r>
    <r>
      <rPr>
        <sz val="11"/>
        <color theme="1"/>
        <rFont val="Calibri"/>
        <family val="2"/>
        <scheme val="minor"/>
      </rPr>
      <t xml:space="preserve"> επι</t>
    </r>
  </si>
  <si>
    <t>ελαλησεν και</t>
  </si>
  <si>
    <t>ελαλησε και</t>
  </si>
  <si>
    <t>εζεκιας προς κν</t>
  </si>
  <si>
    <t>εζεκιας προς κυριον</t>
  </si>
  <si>
    <t>προς -&gt; επι</t>
  </si>
  <si>
    <t>ανα και αυα</t>
  </si>
  <si>
    <t>ανα και ανα</t>
  </si>
  <si>
    <t>ελιακιμ ο υιος χελκιου ο οικονομος και σομνας</t>
  </si>
  <si>
    <r>
      <t xml:space="preserve">προφητην </t>
    </r>
    <r>
      <rPr>
        <b/>
        <sz val="11"/>
        <color theme="1"/>
        <rFont val="Calibri"/>
        <family val="2"/>
        <scheme val="minor"/>
      </rPr>
      <t>υιος</t>
    </r>
    <r>
      <rPr>
        <sz val="11"/>
        <color theme="1"/>
        <rFont val="Calibri"/>
        <family val="2"/>
        <scheme val="minor"/>
      </rPr>
      <t xml:space="preserve"> αμμως</t>
    </r>
  </si>
  <si>
    <r>
      <t xml:space="preserve">προφητην </t>
    </r>
    <r>
      <rPr>
        <b/>
        <sz val="11"/>
        <color theme="1"/>
        <rFont val="Calibri"/>
        <family val="2"/>
        <scheme val="minor"/>
      </rPr>
      <t>υιον</t>
    </r>
    <r>
      <rPr>
        <sz val="11"/>
        <color theme="1"/>
        <rFont val="Calibri"/>
        <family val="2"/>
        <scheme val="minor"/>
      </rPr>
      <t xml:space="preserve"> αμως</t>
    </r>
  </si>
  <si>
    <r>
      <t xml:space="preserve">προφητην υιος </t>
    </r>
    <r>
      <rPr>
        <b/>
        <sz val="11"/>
        <color theme="1"/>
        <rFont val="Calibri"/>
        <family val="2"/>
        <scheme val="minor"/>
      </rPr>
      <t>αμμως</t>
    </r>
  </si>
  <si>
    <r>
      <t xml:space="preserve">προφητην υιον </t>
    </r>
    <r>
      <rPr>
        <b/>
        <sz val="11"/>
        <color theme="1"/>
        <rFont val="Calibri"/>
        <family val="2"/>
        <scheme val="minor"/>
      </rPr>
      <t>αμως</t>
    </r>
  </si>
  <si>
    <t>παροργισμου ημερα</t>
  </si>
  <si>
    <t>παροργισμου η ημερα</t>
  </si>
  <si>
    <t>ει πως</t>
  </si>
  <si>
    <t>βλασφημειν λογους ους</t>
  </si>
  <si>
    <t>ηκουσε κυριος</t>
  </si>
  <si>
    <t>ηκουσεν κς</t>
  </si>
  <si>
    <t>απο προσωπου</t>
  </si>
  <si>
    <t>απο του προσωπου</t>
  </si>
  <si>
    <t>ασσυριων εμε (7) ιδου</t>
  </si>
  <si>
    <t>ασσυριων (7) ιδου</t>
  </si>
  <si>
    <t>αγγελιαν</t>
  </si>
  <si>
    <t>καταβαλω</t>
  </si>
  <si>
    <t>εξηλθον πολεμειν</t>
  </si>
  <si>
    <t>εξηλθε πολεμειν</t>
  </si>
  <si>
    <t>εξηλθε -&gt; εξηλθεν</t>
  </si>
  <si>
    <t>τω λεγειν</t>
  </si>
  <si>
    <t>μη επερωτη σε</t>
  </si>
  <si>
    <t>μη επαιρετω σε</t>
  </si>
  <si>
    <t>γαιαις</t>
  </si>
  <si>
    <t>συ ρησθηση</t>
  </si>
  <si>
    <t>συ ρυσθηση</t>
  </si>
  <si>
    <r>
      <t xml:space="preserve">και </t>
    </r>
    <r>
      <rPr>
        <b/>
        <sz val="11"/>
        <color theme="1"/>
        <rFont val="Calibri"/>
        <family val="2"/>
        <scheme val="minor"/>
      </rPr>
      <t>υιος</t>
    </r>
    <r>
      <rPr>
        <sz val="11"/>
        <color theme="1"/>
        <rFont val="Calibri"/>
        <family val="2"/>
        <scheme val="minor"/>
      </rPr>
      <t xml:space="preserve"> εδωμ τους</t>
    </r>
  </si>
  <si>
    <r>
      <t xml:space="preserve">και </t>
    </r>
    <r>
      <rPr>
        <b/>
        <sz val="11"/>
        <color theme="1"/>
        <rFont val="Calibri"/>
        <family val="2"/>
        <scheme val="minor"/>
      </rPr>
      <t>υιους</t>
    </r>
    <r>
      <rPr>
        <sz val="11"/>
        <color theme="1"/>
        <rFont val="Calibri"/>
        <family val="2"/>
        <scheme val="minor"/>
      </rPr>
      <t xml:space="preserve"> εδεμ τους</t>
    </r>
  </si>
  <si>
    <r>
      <t xml:space="preserve">και υιος </t>
    </r>
    <r>
      <rPr>
        <b/>
        <sz val="11"/>
        <color theme="1"/>
        <rFont val="Calibri"/>
        <family val="2"/>
        <scheme val="minor"/>
      </rPr>
      <t>εδωμ</t>
    </r>
    <r>
      <rPr>
        <sz val="11"/>
        <color theme="1"/>
        <rFont val="Calibri"/>
        <family val="2"/>
        <scheme val="minor"/>
      </rPr>
      <t xml:space="preserve"> τους</t>
    </r>
  </si>
  <si>
    <r>
      <t xml:space="preserve">και υιους </t>
    </r>
    <r>
      <rPr>
        <b/>
        <sz val="11"/>
        <color theme="1"/>
        <rFont val="Calibri"/>
        <family val="2"/>
        <scheme val="minor"/>
      </rPr>
      <t>εδεμ</t>
    </r>
    <r>
      <rPr>
        <sz val="11"/>
        <color theme="1"/>
        <rFont val="Calibri"/>
        <family val="2"/>
        <scheme val="minor"/>
      </rPr>
      <t xml:space="preserve"> τους</t>
    </r>
  </si>
  <si>
    <t>και που εστιν ο βασιλευς της πολεως</t>
  </si>
  <si>
    <t>και βασιλευς της πολεως</t>
  </si>
  <si>
    <t>Alex. = αινα και αυτα</t>
  </si>
  <si>
    <t>αυτο εζεκιας</t>
  </si>
  <si>
    <t>αυτα εζεκιας</t>
  </si>
  <si>
    <t>ιηλ καθημενος</t>
  </si>
  <si>
    <t>ισραηλ ο καθημενος</t>
  </si>
  <si>
    <t>κλινον</t>
  </si>
  <si>
    <t>οτι οι θεοι</t>
  </si>
  <si>
    <t>οτι ου θεοι</t>
  </si>
  <si>
    <r>
      <rPr>
        <b/>
        <sz val="11"/>
        <color theme="1"/>
        <rFont val="Calibri"/>
        <family val="2"/>
        <scheme val="minor"/>
      </rPr>
      <t>ελαλησεν</t>
    </r>
    <r>
      <rPr>
        <sz val="11"/>
        <color theme="1"/>
        <rFont val="Calibri"/>
        <family val="2"/>
        <scheme val="minor"/>
      </rPr>
      <t xml:space="preserve"> κς προς αυτον</t>
    </r>
  </si>
  <si>
    <r>
      <rPr>
        <b/>
        <sz val="11"/>
        <color theme="1"/>
        <rFont val="Calibri"/>
        <family val="2"/>
        <scheme val="minor"/>
      </rPr>
      <t>ελαλησε</t>
    </r>
    <r>
      <rPr>
        <sz val="11"/>
        <color theme="1"/>
        <rFont val="Calibri"/>
        <family val="2"/>
        <scheme val="minor"/>
      </rPr>
      <t xml:space="preserve"> κυριος προς αυτον</t>
    </r>
  </si>
  <si>
    <r>
      <t xml:space="preserve">ελαλησεν κς </t>
    </r>
    <r>
      <rPr>
        <b/>
        <sz val="11"/>
        <color theme="1"/>
        <rFont val="Calibri"/>
        <family val="2"/>
        <scheme val="minor"/>
      </rPr>
      <t>προς</t>
    </r>
    <r>
      <rPr>
        <sz val="11"/>
        <color theme="1"/>
        <rFont val="Calibri"/>
        <family val="2"/>
        <scheme val="minor"/>
      </rPr>
      <t xml:space="preserve"> αυτον</t>
    </r>
  </si>
  <si>
    <r>
      <t xml:space="preserve">ελαλησε κυριος </t>
    </r>
    <r>
      <rPr>
        <b/>
        <sz val="11"/>
        <color theme="1"/>
        <rFont val="Calibri"/>
        <family val="2"/>
        <scheme val="minor"/>
      </rPr>
      <t>προς</t>
    </r>
    <r>
      <rPr>
        <sz val="11"/>
        <color theme="1"/>
        <rFont val="Calibri"/>
        <family val="2"/>
        <scheme val="minor"/>
      </rPr>
      <t xml:space="preserve"> αυτον</t>
    </r>
  </si>
  <si>
    <t>ηρες εις</t>
  </si>
  <si>
    <t>ηρας εις</t>
  </si>
  <si>
    <r>
      <t xml:space="preserve">ορεων </t>
    </r>
    <r>
      <rPr>
        <b/>
        <sz val="11"/>
        <color theme="1"/>
        <rFont val="Calibri"/>
        <family val="2"/>
        <scheme val="minor"/>
      </rPr>
      <t>μου</t>
    </r>
    <r>
      <rPr>
        <sz val="11"/>
        <color theme="1"/>
        <rFont val="Calibri"/>
        <family val="2"/>
        <scheme val="minor"/>
      </rPr>
      <t xml:space="preserve"> μερους του λιβανου</t>
    </r>
  </si>
  <si>
    <r>
      <t xml:space="preserve">ορεων </t>
    </r>
    <r>
      <rPr>
        <b/>
        <sz val="11"/>
        <color theme="1"/>
        <rFont val="Calibri"/>
        <family val="2"/>
        <scheme val="minor"/>
      </rPr>
      <t>μου</t>
    </r>
    <r>
      <rPr>
        <sz val="11"/>
        <color theme="1"/>
        <rFont val="Calibri"/>
        <family val="2"/>
        <scheme val="minor"/>
      </rPr>
      <t xml:space="preserve"> μηρους του λιβανου</t>
    </r>
  </si>
  <si>
    <r>
      <t xml:space="preserve">ορεων μου </t>
    </r>
    <r>
      <rPr>
        <b/>
        <sz val="11"/>
        <color theme="1"/>
        <rFont val="Calibri"/>
        <family val="2"/>
        <scheme val="minor"/>
      </rPr>
      <t>μερους</t>
    </r>
    <r>
      <rPr>
        <sz val="11"/>
        <color theme="1"/>
        <rFont val="Calibri"/>
        <family val="2"/>
        <scheme val="minor"/>
      </rPr>
      <t xml:space="preserve"> του λιβανου</t>
    </r>
  </si>
  <si>
    <r>
      <t xml:space="preserve">ορεων μου </t>
    </r>
    <r>
      <rPr>
        <b/>
        <sz val="11"/>
        <color theme="1"/>
        <rFont val="Calibri"/>
        <family val="2"/>
        <scheme val="minor"/>
      </rPr>
      <t>μηρους</t>
    </r>
    <r>
      <rPr>
        <sz val="11"/>
        <color theme="1"/>
        <rFont val="Calibri"/>
        <family val="2"/>
        <scheme val="minor"/>
      </rPr>
      <t xml:space="preserve"> του λιβανου</t>
    </r>
  </si>
  <si>
    <t>omit μου</t>
  </si>
  <si>
    <t>καρμηλου</t>
  </si>
  <si>
    <t>αυτην και ηγαγον</t>
  </si>
  <si>
    <t>αυτην ηγαγον</t>
  </si>
  <si>
    <t>αυτην νυν ηγαγον</t>
  </si>
  <si>
    <t>χλωραβοτανη χλοη</t>
  </si>
  <si>
    <r>
      <rPr>
        <b/>
        <sz val="11"/>
        <color theme="1"/>
        <rFont val="Calibri"/>
        <family val="2"/>
        <scheme val="minor"/>
      </rPr>
      <t>χλωρο βοτανη</t>
    </r>
    <r>
      <rPr>
        <sz val="11"/>
        <color theme="1"/>
        <rFont val="Calibri"/>
        <family val="2"/>
        <scheme val="minor"/>
      </rPr>
      <t xml:space="preserve"> η χλοη</t>
    </r>
  </si>
  <si>
    <r>
      <rPr>
        <b/>
        <sz val="11"/>
        <color theme="1"/>
        <rFont val="Calibri"/>
        <family val="2"/>
        <scheme val="minor"/>
      </rPr>
      <t>χλωραβοτανη</t>
    </r>
    <r>
      <rPr>
        <sz val="11"/>
        <color theme="1"/>
        <rFont val="Calibri"/>
        <family val="2"/>
        <scheme val="minor"/>
      </rPr>
      <t xml:space="preserve"> χλοη</t>
    </r>
  </si>
  <si>
    <r>
      <t xml:space="preserve">χλωρο βοτανη </t>
    </r>
    <r>
      <rPr>
        <b/>
        <sz val="11"/>
        <color theme="1"/>
        <rFont val="Calibri"/>
        <family val="2"/>
        <scheme val="minor"/>
      </rPr>
      <t>η</t>
    </r>
    <r>
      <rPr>
        <sz val="11"/>
        <color theme="1"/>
        <rFont val="Calibri"/>
        <family val="2"/>
        <scheme val="minor"/>
      </rPr>
      <t xml:space="preserve"> χλοη</t>
    </r>
  </si>
  <si>
    <t>πατημα</t>
  </si>
  <si>
    <t>ωσιν μου</t>
  </si>
  <si>
    <t>ωσι μου</t>
  </si>
  <si>
    <t>μυκτηρσιν σου</t>
  </si>
  <si>
    <t>μυκτηρσι σου</t>
  </si>
  <si>
    <t>χαλινον τοις χιλεσιν σου</t>
  </si>
  <si>
    <r>
      <t xml:space="preserve">χαλινον </t>
    </r>
    <r>
      <rPr>
        <b/>
        <sz val="11"/>
        <color theme="1"/>
        <rFont val="Calibri"/>
        <family val="2"/>
        <scheme val="minor"/>
      </rPr>
      <t>εν</t>
    </r>
    <r>
      <rPr>
        <sz val="11"/>
        <color theme="1"/>
        <rFont val="Calibri"/>
        <family val="2"/>
        <scheme val="minor"/>
      </rPr>
      <t xml:space="preserve"> τοις χειλεσι σου</t>
    </r>
  </si>
  <si>
    <r>
      <t xml:space="preserve">χαλινον τοις </t>
    </r>
    <r>
      <rPr>
        <b/>
        <sz val="11"/>
        <color theme="1"/>
        <rFont val="Calibri"/>
        <family val="2"/>
        <scheme val="minor"/>
      </rPr>
      <t>χιλεσιν</t>
    </r>
    <r>
      <rPr>
        <sz val="11"/>
        <color theme="1"/>
        <rFont val="Calibri"/>
        <family val="2"/>
        <scheme val="minor"/>
      </rPr>
      <t xml:space="preserve"> σου</t>
    </r>
  </si>
  <si>
    <r>
      <t xml:space="preserve">χαλινον εν τοις </t>
    </r>
    <r>
      <rPr>
        <b/>
        <sz val="11"/>
        <color theme="1"/>
        <rFont val="Calibri"/>
        <family val="2"/>
        <scheme val="minor"/>
      </rPr>
      <t>χειλεσι</t>
    </r>
    <r>
      <rPr>
        <sz val="11"/>
        <color theme="1"/>
        <rFont val="Calibri"/>
        <family val="2"/>
        <scheme val="minor"/>
      </rPr>
      <t xml:space="preserve"> σου</t>
    </r>
  </si>
  <si>
    <t>κατω ποιησει</t>
  </si>
  <si>
    <t>κατω και ποιησει</t>
  </si>
  <si>
    <t>σεννα χηριμ</t>
  </si>
  <si>
    <t>αυτου επαταξαν</t>
  </si>
  <si>
    <t>αυτου α επαταξαν</t>
  </si>
  <si>
    <t>(2) λεγων (3) ω δη κε</t>
  </si>
  <si>
    <t>(2) λεγων (3) κυριε</t>
  </si>
  <si>
    <t>δη οσα περιεπατησα</t>
  </si>
  <si>
    <t>οσα -&gt; ως</t>
  </si>
  <si>
    <t>του λαου ταδε</t>
  </si>
  <si>
    <t>του λαου μου ταδε</t>
  </si>
  <si>
    <t>αναβησεται εις τον</t>
  </si>
  <si>
    <t>αναβηση εις τον</t>
  </si>
  <si>
    <t>δι εμε και δαυιδ</t>
  </si>
  <si>
    <r>
      <t xml:space="preserve">δια με και </t>
    </r>
    <r>
      <rPr>
        <b/>
        <sz val="11"/>
        <color theme="1"/>
        <rFont val="Calibri"/>
        <family val="2"/>
        <scheme val="minor"/>
      </rPr>
      <t>δια</t>
    </r>
    <r>
      <rPr>
        <sz val="11"/>
        <color theme="1"/>
        <rFont val="Calibri"/>
        <family val="2"/>
        <scheme val="minor"/>
      </rPr>
      <t xml:space="preserve"> δαδ</t>
    </r>
  </si>
  <si>
    <t>ιασεται κς με</t>
  </si>
  <si>
    <t>ιασεται με κυριος</t>
  </si>
  <si>
    <t>ελαλησεν πορευσεται</t>
  </si>
  <si>
    <t>ελαλησε πορευσεται</t>
  </si>
  <si>
    <t>αλλα επιστραφητω</t>
  </si>
  <si>
    <t>αλλ επιστραφητω</t>
  </si>
  <si>
    <t>αναβαθμοις κατεβη εν αναβαθμοις αχαζ</t>
  </si>
  <si>
    <r>
      <t xml:space="preserve">αναβαθμοις </t>
    </r>
    <r>
      <rPr>
        <b/>
        <sz val="11"/>
        <color theme="1"/>
        <rFont val="Calibri"/>
        <family val="2"/>
        <scheme val="minor"/>
      </rPr>
      <t>κατεβη εν</t>
    </r>
    <r>
      <rPr>
        <sz val="11"/>
        <color theme="1"/>
        <rFont val="Calibri"/>
        <family val="2"/>
        <scheme val="minor"/>
      </rPr>
      <t xml:space="preserve"> αναβαθμοις αχαζ</t>
    </r>
  </si>
  <si>
    <r>
      <t xml:space="preserve">αναβαθμοις </t>
    </r>
    <r>
      <rPr>
        <b/>
        <sz val="11"/>
        <color theme="1"/>
        <rFont val="Calibri"/>
        <family val="2"/>
        <scheme val="minor"/>
      </rPr>
      <t>κατεβησεν</t>
    </r>
    <r>
      <rPr>
        <sz val="11"/>
        <color theme="1"/>
        <rFont val="Calibri"/>
        <family val="2"/>
        <scheme val="minor"/>
      </rPr>
      <t xml:space="preserve"> τοις αναβαθμοις αχαζ</t>
    </r>
  </si>
  <si>
    <r>
      <t xml:space="preserve">αναβαθμοις κατεβησεν </t>
    </r>
    <r>
      <rPr>
        <b/>
        <sz val="11"/>
        <color theme="1"/>
        <rFont val="Calibri"/>
        <family val="2"/>
        <scheme val="minor"/>
      </rPr>
      <t>τοις</t>
    </r>
    <r>
      <rPr>
        <sz val="11"/>
        <color theme="1"/>
        <rFont val="Calibri"/>
        <family val="2"/>
        <scheme val="minor"/>
      </rPr>
      <t xml:space="preserve"> αναβαθμοις αχαζ</t>
    </r>
  </si>
  <si>
    <r>
      <rPr>
        <b/>
        <sz val="11"/>
        <color theme="1"/>
        <rFont val="Calibri"/>
        <family val="2"/>
        <scheme val="minor"/>
      </rPr>
      <t>αναβαθμοις κατεβη</t>
    </r>
    <r>
      <rPr>
        <sz val="11"/>
        <color theme="1"/>
        <rFont val="Calibri"/>
        <family val="2"/>
        <scheme val="minor"/>
      </rPr>
      <t xml:space="preserve"> εν αναβαθμοις αχαζ</t>
    </r>
  </si>
  <si>
    <r>
      <rPr>
        <b/>
        <sz val="11"/>
        <color theme="1"/>
        <rFont val="Calibri"/>
        <family val="2"/>
        <scheme val="minor"/>
      </rPr>
      <t>αναβαθμοις κατεβησεν</t>
    </r>
    <r>
      <rPr>
        <sz val="11"/>
        <color theme="1"/>
        <rFont val="Calibri"/>
        <family val="2"/>
        <scheme val="minor"/>
      </rPr>
      <t xml:space="preserve"> τοις αναβαθμοις αχαζ</t>
    </r>
  </si>
  <si>
    <t>add οις after αναβαθμοις</t>
  </si>
  <si>
    <t>και παναα</t>
  </si>
  <si>
    <t>και μαναα</t>
  </si>
  <si>
    <t>ηυρεθη εν τοις</t>
  </si>
  <si>
    <t>ηυρεθη εις εν τοις</t>
  </si>
  <si>
    <t>και ειπεν προς</t>
  </si>
  <si>
    <t>και ειπε προς</t>
  </si>
  <si>
    <t>μου ιδον</t>
  </si>
  <si>
    <t>και εν τοις</t>
  </si>
  <si>
    <t>και τα εν τοις</t>
  </si>
  <si>
    <t>επι βιβλιω των ημερων</t>
  </si>
  <si>
    <t>επι βιβλιου λογων των ημερων</t>
  </si>
  <si>
    <r>
      <t xml:space="preserve">και </t>
    </r>
    <r>
      <rPr>
        <b/>
        <sz val="11"/>
        <color theme="1"/>
        <rFont val="Calibri"/>
        <family val="2"/>
        <scheme val="minor"/>
      </rPr>
      <t>απεστρεψεν</t>
    </r>
    <r>
      <rPr>
        <sz val="11"/>
        <color theme="1"/>
        <rFont val="Calibri"/>
        <family val="2"/>
        <scheme val="minor"/>
      </rPr>
      <t xml:space="preserve"> το θυσιαστηριον τη βααλ</t>
    </r>
  </si>
  <si>
    <r>
      <t xml:space="preserve">και απεστρεψεν </t>
    </r>
    <r>
      <rPr>
        <b/>
        <sz val="11"/>
        <color theme="1"/>
        <rFont val="Calibri"/>
        <family val="2"/>
        <scheme val="minor"/>
      </rPr>
      <t>το</t>
    </r>
    <r>
      <rPr>
        <sz val="11"/>
        <color theme="1"/>
        <rFont val="Calibri"/>
        <family val="2"/>
        <scheme val="minor"/>
      </rPr>
      <t xml:space="preserve"> θυσιαστηριον τη βααλ</t>
    </r>
  </si>
  <si>
    <r>
      <t xml:space="preserve">και </t>
    </r>
    <r>
      <rPr>
        <b/>
        <sz val="11"/>
        <color theme="1"/>
        <rFont val="Calibri"/>
        <family val="2"/>
        <scheme val="minor"/>
      </rPr>
      <t>ανεστησεν</t>
    </r>
    <r>
      <rPr>
        <sz val="11"/>
        <color theme="1"/>
        <rFont val="Calibri"/>
        <family val="2"/>
        <scheme val="minor"/>
      </rPr>
      <t xml:space="preserve"> θυσιαστηριον τη βααλ</t>
    </r>
  </si>
  <si>
    <t>και ανεστησεν θυσιαστηριον τη βααλ</t>
  </si>
  <si>
    <r>
      <t xml:space="preserve">και απεστρεψεν το θυσιαστηριον </t>
    </r>
    <r>
      <rPr>
        <b/>
        <sz val="11"/>
        <color theme="1"/>
        <rFont val="Calibri"/>
        <family val="2"/>
        <scheme val="minor"/>
      </rPr>
      <t>τη</t>
    </r>
    <r>
      <rPr>
        <sz val="11"/>
        <color theme="1"/>
        <rFont val="Calibri"/>
        <family val="2"/>
        <scheme val="minor"/>
      </rPr>
      <t xml:space="preserve"> βααλ</t>
    </r>
  </si>
  <si>
    <r>
      <t xml:space="preserve">και ανεστησεν θυσιαστηριον </t>
    </r>
    <r>
      <rPr>
        <b/>
        <sz val="11"/>
        <color theme="1"/>
        <rFont val="Calibri"/>
        <family val="2"/>
        <scheme val="minor"/>
      </rPr>
      <t>τη</t>
    </r>
    <r>
      <rPr>
        <sz val="11"/>
        <color theme="1"/>
        <rFont val="Calibri"/>
        <family val="2"/>
        <scheme val="minor"/>
      </rPr>
      <t xml:space="preserve"> βααλ</t>
    </r>
  </si>
  <si>
    <t>κυ ως ειπεν</t>
  </si>
  <si>
    <t>κυριου ως ειπεν</t>
  </si>
  <si>
    <t>ως -&gt; ω</t>
  </si>
  <si>
    <t>ωκοδομησεν το θυσιαστηριον</t>
  </si>
  <si>
    <t>ωκοδομησεν θυσιαστηρια</t>
  </si>
  <si>
    <t>εν πασαις αυλαις</t>
  </si>
  <si>
    <r>
      <t xml:space="preserve">εν </t>
    </r>
    <r>
      <rPr>
        <b/>
        <sz val="11"/>
        <color theme="1"/>
        <rFont val="Calibri"/>
        <family val="2"/>
        <scheme val="minor"/>
      </rPr>
      <t>ταις</t>
    </r>
    <r>
      <rPr>
        <sz val="11"/>
        <color theme="1"/>
        <rFont val="Calibri"/>
        <family val="2"/>
        <scheme val="minor"/>
      </rPr>
      <t xml:space="preserve"> πασαις αυλαις</t>
    </r>
  </si>
  <si>
    <r>
      <t xml:space="preserve">εν </t>
    </r>
    <r>
      <rPr>
        <b/>
        <sz val="11"/>
        <color theme="1"/>
        <rFont val="Calibri"/>
        <family val="2"/>
        <scheme val="minor"/>
      </rPr>
      <t>πασαις</t>
    </r>
    <r>
      <rPr>
        <sz val="11"/>
        <color theme="1"/>
        <rFont val="Calibri"/>
        <family val="2"/>
        <scheme val="minor"/>
      </rPr>
      <t xml:space="preserve"> αυλαις</t>
    </r>
  </si>
  <si>
    <r>
      <t xml:space="preserve">εν ταις </t>
    </r>
    <r>
      <rPr>
        <b/>
        <sz val="11"/>
        <color theme="1"/>
        <rFont val="Calibri"/>
        <family val="2"/>
        <scheme val="minor"/>
      </rPr>
      <t>πασαις</t>
    </r>
    <r>
      <rPr>
        <sz val="11"/>
        <color theme="1"/>
        <rFont val="Calibri"/>
        <family val="2"/>
        <scheme val="minor"/>
      </rPr>
      <t xml:space="preserve"> αυλαις</t>
    </r>
  </si>
  <si>
    <t>δυσιν</t>
  </si>
  <si>
    <t>διηγε τους</t>
  </si>
  <si>
    <t>διηγεν τους</t>
  </si>
  <si>
    <t>επληθυνεν του</t>
  </si>
  <si>
    <t>επληθυνε του</t>
  </si>
  <si>
    <r>
      <rPr>
        <b/>
        <sz val="11"/>
        <color theme="1"/>
        <rFont val="Calibri"/>
        <family val="2"/>
        <scheme val="minor"/>
      </rPr>
      <t>γρυπτον</t>
    </r>
    <r>
      <rPr>
        <sz val="11"/>
        <color theme="1"/>
        <rFont val="Calibri"/>
        <family val="2"/>
        <scheme val="minor"/>
      </rPr>
      <t xml:space="preserve"> του οικου εν τω ασσει ως εποιησεν εν τω οικω</t>
    </r>
  </si>
  <si>
    <r>
      <rPr>
        <b/>
        <sz val="11"/>
        <color theme="1"/>
        <rFont val="Calibri"/>
        <family val="2"/>
        <scheme val="minor"/>
      </rPr>
      <t>γλυπτον</t>
    </r>
    <r>
      <rPr>
        <sz val="11"/>
        <color theme="1"/>
        <rFont val="Calibri"/>
        <family val="2"/>
        <scheme val="minor"/>
      </rPr>
      <t xml:space="preserve"> του οικου εν τω αλσει ως εποιησεν εν τω οικω</t>
    </r>
  </si>
  <si>
    <r>
      <t xml:space="preserve">γρυπτον του οικου εν τω </t>
    </r>
    <r>
      <rPr>
        <b/>
        <sz val="11"/>
        <color theme="1"/>
        <rFont val="Calibri"/>
        <family val="2"/>
        <scheme val="minor"/>
      </rPr>
      <t>ασσει</t>
    </r>
    <r>
      <rPr>
        <sz val="11"/>
        <color theme="1"/>
        <rFont val="Calibri"/>
        <family val="2"/>
        <scheme val="minor"/>
      </rPr>
      <t xml:space="preserve"> ως εποιησεν εν τω οικω</t>
    </r>
  </si>
  <si>
    <r>
      <t xml:space="preserve">γλυπτον του οικου εν τω </t>
    </r>
    <r>
      <rPr>
        <b/>
        <sz val="11"/>
        <color theme="1"/>
        <rFont val="Calibri"/>
        <family val="2"/>
        <scheme val="minor"/>
      </rPr>
      <t>αλσει</t>
    </r>
    <r>
      <rPr>
        <sz val="11"/>
        <color theme="1"/>
        <rFont val="Calibri"/>
        <family val="2"/>
        <scheme val="minor"/>
      </rPr>
      <t xml:space="preserve"> ως εποιησεν εν τω οικω</t>
    </r>
  </si>
  <si>
    <r>
      <t xml:space="preserve">γρυπτον </t>
    </r>
    <r>
      <rPr>
        <b/>
        <sz val="11"/>
        <color theme="1"/>
        <rFont val="Calibri"/>
        <family val="2"/>
        <scheme val="minor"/>
      </rPr>
      <t>του οικου εν τω ασσει ως εποιησεν</t>
    </r>
    <r>
      <rPr>
        <sz val="11"/>
        <color theme="1"/>
        <rFont val="Calibri"/>
        <family val="2"/>
        <scheme val="minor"/>
      </rPr>
      <t xml:space="preserve"> εν τω οικω</t>
    </r>
  </si>
  <si>
    <r>
      <t xml:space="preserve">γλυπτον </t>
    </r>
    <r>
      <rPr>
        <b/>
        <sz val="11"/>
        <color theme="1"/>
        <rFont val="Calibri"/>
        <family val="2"/>
        <scheme val="minor"/>
      </rPr>
      <t>του οικου εν τω αλσει ως εποιησεν</t>
    </r>
    <r>
      <rPr>
        <sz val="11"/>
        <color theme="1"/>
        <rFont val="Calibri"/>
        <family val="2"/>
        <scheme val="minor"/>
      </rPr>
      <t xml:space="preserve"> εν τω οικω</t>
    </r>
  </si>
  <si>
    <t>entire highlighted portion -&gt; του αλσους</t>
  </si>
  <si>
    <t>ως ειπεν</t>
  </si>
  <si>
    <t>ω ειπεν</t>
  </si>
  <si>
    <t>και ιλημ</t>
  </si>
  <si>
    <t>και εν ιερουσαλημ</t>
  </si>
  <si>
    <t>η εδωκα</t>
  </si>
  <si>
    <t>ης εδωκα</t>
  </si>
  <si>
    <t>ενετειλαμην αυτοις κατα</t>
  </si>
  <si>
    <t>ενετειλαμην αυτους κατα</t>
  </si>
  <si>
    <t>εξημαρτεν και</t>
  </si>
  <si>
    <t>εξημαρτε και</t>
  </si>
  <si>
    <t>ιουδας εν</t>
  </si>
  <si>
    <t>το σταθμον</t>
  </si>
  <si>
    <t>τον σταθμον</t>
  </si>
  <si>
    <t>απαλειφομενος και</t>
  </si>
  <si>
    <t>απαλειφομενον και</t>
  </si>
  <si>
    <t>καταστρεφετε επι</t>
  </si>
  <si>
    <t>καταστρεφεται επι</t>
  </si>
  <si>
    <t>πολυν σφοδρα</t>
  </si>
  <si>
    <t>πολυ σφοδρα</t>
  </si>
  <si>
    <t>ιεταχαα</t>
  </si>
  <si>
    <t>αμμων προς αυτον</t>
  </si>
  <si>
    <t>τριακοντα και εν ετος</t>
  </si>
  <si>
    <t>τριακοντα εν ετος</t>
  </si>
  <si>
    <t>εποιησεν το ευθες</t>
  </si>
  <si>
    <t>εποιησε το ευθες</t>
  </si>
  <si>
    <t>ιωσια</t>
  </si>
  <si>
    <r>
      <rPr>
        <b/>
        <sz val="11"/>
        <color theme="1"/>
        <rFont val="Calibri"/>
        <family val="2"/>
        <scheme val="minor"/>
      </rPr>
      <t>εζελιου</t>
    </r>
    <r>
      <rPr>
        <sz val="11"/>
        <color theme="1"/>
        <rFont val="Calibri"/>
        <family val="2"/>
        <scheme val="minor"/>
      </rPr>
      <t xml:space="preserve"> υιου μεσολλαμ τον γραμματεα</t>
    </r>
  </si>
  <si>
    <r>
      <t xml:space="preserve">εσσελιου υιον </t>
    </r>
    <r>
      <rPr>
        <b/>
        <sz val="11"/>
        <color theme="1"/>
        <rFont val="Calibri"/>
        <family val="2"/>
        <scheme val="minor"/>
      </rPr>
      <t>μεσσαλην</t>
    </r>
    <r>
      <rPr>
        <sz val="11"/>
        <color theme="1"/>
        <rFont val="Calibri"/>
        <family val="2"/>
        <scheme val="minor"/>
      </rPr>
      <t xml:space="preserve"> τον γραμματαιαν</t>
    </r>
  </si>
  <si>
    <r>
      <rPr>
        <b/>
        <sz val="11"/>
        <color theme="1"/>
        <rFont val="Calibri"/>
        <family val="2"/>
        <scheme val="minor"/>
      </rPr>
      <t>εσσελιου</t>
    </r>
    <r>
      <rPr>
        <sz val="11"/>
        <color theme="1"/>
        <rFont val="Calibri"/>
        <family val="2"/>
        <scheme val="minor"/>
      </rPr>
      <t xml:space="preserve"> υιον μεσσαλην τον γραμματαιαν του οικου λεγων</t>
    </r>
  </si>
  <si>
    <r>
      <t xml:space="preserve">εσσελιου </t>
    </r>
    <r>
      <rPr>
        <b/>
        <sz val="11"/>
        <color theme="1"/>
        <rFont val="Calibri"/>
        <family val="2"/>
        <scheme val="minor"/>
      </rPr>
      <t>υιον</t>
    </r>
    <r>
      <rPr>
        <sz val="11"/>
        <color theme="1"/>
        <rFont val="Calibri"/>
        <family val="2"/>
        <scheme val="minor"/>
      </rPr>
      <t xml:space="preserve"> μεσσαλην τον γραμματαιαν του οικου λεγων</t>
    </r>
  </si>
  <si>
    <r>
      <t xml:space="preserve">εσσελιου υιον μεσσαλην τον </t>
    </r>
    <r>
      <rPr>
        <b/>
        <sz val="11"/>
        <color theme="1"/>
        <rFont val="Calibri"/>
        <family val="2"/>
        <scheme val="minor"/>
      </rPr>
      <t xml:space="preserve">γραμματαιαν </t>
    </r>
    <r>
      <rPr>
        <sz val="11"/>
        <color theme="1"/>
        <rFont val="Calibri"/>
        <family val="2"/>
        <scheme val="minor"/>
      </rPr>
      <t>του οικου λεγων</t>
    </r>
  </si>
  <si>
    <r>
      <t xml:space="preserve">εζελιου </t>
    </r>
    <r>
      <rPr>
        <b/>
        <sz val="11"/>
        <color theme="1"/>
        <rFont val="Calibri"/>
        <family val="2"/>
        <scheme val="minor"/>
      </rPr>
      <t>υιου</t>
    </r>
    <r>
      <rPr>
        <sz val="11"/>
        <color theme="1"/>
        <rFont val="Calibri"/>
        <family val="2"/>
        <scheme val="minor"/>
      </rPr>
      <t xml:space="preserve"> μεσολλαμ τον γραμματεα οικου κυριου λεγων</t>
    </r>
  </si>
  <si>
    <r>
      <t xml:space="preserve">εζελιου υιου </t>
    </r>
    <r>
      <rPr>
        <b/>
        <sz val="11"/>
        <color theme="1"/>
        <rFont val="Calibri"/>
        <family val="2"/>
        <scheme val="minor"/>
      </rPr>
      <t>μεσολλαμ</t>
    </r>
    <r>
      <rPr>
        <sz val="11"/>
        <color theme="1"/>
        <rFont val="Calibri"/>
        <family val="2"/>
        <scheme val="minor"/>
      </rPr>
      <t xml:space="preserve"> τον γραμματεα οικου κυριου λεγων</t>
    </r>
  </si>
  <si>
    <r>
      <t xml:space="preserve">εζελιου υιου μεσολλαμ τον </t>
    </r>
    <r>
      <rPr>
        <b/>
        <sz val="11"/>
        <color theme="1"/>
        <rFont val="Calibri"/>
        <family val="2"/>
        <scheme val="minor"/>
      </rPr>
      <t xml:space="preserve">γραμματεα </t>
    </r>
    <r>
      <rPr>
        <sz val="11"/>
        <color theme="1"/>
        <rFont val="Calibri"/>
        <family val="2"/>
        <scheme val="minor"/>
      </rPr>
      <t>οικου κυριου λεγων</t>
    </r>
  </si>
  <si>
    <r>
      <t>εσσελιου υιον μεσσαλην τον γραμματαιαν</t>
    </r>
    <r>
      <rPr>
        <b/>
        <sz val="11"/>
        <color theme="1"/>
        <rFont val="Calibri"/>
        <family val="2"/>
        <scheme val="minor"/>
      </rPr>
      <t xml:space="preserve"> </t>
    </r>
    <r>
      <rPr>
        <sz val="11"/>
        <color theme="1"/>
        <rFont val="Calibri"/>
        <family val="2"/>
        <scheme val="minor"/>
      </rPr>
      <t>του οικου λεγων</t>
    </r>
  </si>
  <si>
    <r>
      <t>εζελιου υιου μεσολλαμ τον γραμματεα</t>
    </r>
    <r>
      <rPr>
        <b/>
        <sz val="11"/>
        <color theme="1"/>
        <rFont val="Calibri"/>
        <family val="2"/>
        <scheme val="minor"/>
      </rPr>
      <t xml:space="preserve"> </t>
    </r>
    <r>
      <rPr>
        <sz val="11"/>
        <color theme="1"/>
        <rFont val="Calibri"/>
        <family val="2"/>
        <scheme val="minor"/>
      </rPr>
      <t>οικου κυριου λεγων</t>
    </r>
  </si>
  <si>
    <r>
      <t>εσσελιου υιον μεσσαλην τον γραμματαιαν</t>
    </r>
    <r>
      <rPr>
        <b/>
        <sz val="11"/>
        <color theme="1"/>
        <rFont val="Calibri"/>
        <family val="2"/>
        <scheme val="minor"/>
      </rPr>
      <t xml:space="preserve"> του</t>
    </r>
    <r>
      <rPr>
        <sz val="11"/>
        <color theme="1"/>
        <rFont val="Calibri"/>
        <family val="2"/>
        <scheme val="minor"/>
      </rPr>
      <t xml:space="preserve"> οικου λεγων</t>
    </r>
  </si>
  <si>
    <r>
      <t>εζελιου υιου μεσολλαμ τον γραμματεα</t>
    </r>
    <r>
      <rPr>
        <b/>
        <sz val="11"/>
        <color theme="1"/>
        <rFont val="Calibri"/>
        <family val="2"/>
        <scheme val="minor"/>
      </rPr>
      <t xml:space="preserve"> </t>
    </r>
    <r>
      <rPr>
        <sz val="11"/>
        <color theme="1"/>
        <rFont val="Calibri"/>
        <family val="2"/>
        <scheme val="minor"/>
      </rPr>
      <t xml:space="preserve">οικου </t>
    </r>
    <r>
      <rPr>
        <b/>
        <sz val="11"/>
        <color theme="1"/>
        <rFont val="Calibri"/>
        <family val="2"/>
        <scheme val="minor"/>
      </rPr>
      <t>κυριου</t>
    </r>
    <r>
      <rPr>
        <sz val="11"/>
        <color theme="1"/>
        <rFont val="Calibri"/>
        <family val="2"/>
        <scheme val="minor"/>
      </rPr>
      <t xml:space="preserve"> λεγων</t>
    </r>
  </si>
  <si>
    <r>
      <t xml:space="preserve">αργυριον </t>
    </r>
    <r>
      <rPr>
        <b/>
        <sz val="11"/>
        <color theme="1"/>
        <rFont val="Calibri"/>
        <family val="2"/>
        <scheme val="minor"/>
      </rPr>
      <t>τοις</t>
    </r>
    <r>
      <rPr>
        <sz val="11"/>
        <color theme="1"/>
        <rFont val="Calibri"/>
        <family val="2"/>
        <scheme val="minor"/>
      </rPr>
      <t xml:space="preserve"> ενεχθεν εις οικον</t>
    </r>
  </si>
  <si>
    <r>
      <t xml:space="preserve">αργυριον </t>
    </r>
    <r>
      <rPr>
        <b/>
        <sz val="11"/>
        <color theme="1"/>
        <rFont val="Calibri"/>
        <family val="2"/>
        <scheme val="minor"/>
      </rPr>
      <t>το</t>
    </r>
    <r>
      <rPr>
        <sz val="11"/>
        <color theme="1"/>
        <rFont val="Calibri"/>
        <family val="2"/>
        <scheme val="minor"/>
      </rPr>
      <t xml:space="preserve"> εισενεχθεν εις οικον</t>
    </r>
  </si>
  <si>
    <r>
      <t xml:space="preserve">αργυριον τοις </t>
    </r>
    <r>
      <rPr>
        <b/>
        <sz val="11"/>
        <color theme="1"/>
        <rFont val="Calibri"/>
        <family val="2"/>
        <scheme val="minor"/>
      </rPr>
      <t>ενεχθεν</t>
    </r>
    <r>
      <rPr>
        <sz val="11"/>
        <color theme="1"/>
        <rFont val="Calibri"/>
        <family val="2"/>
        <scheme val="minor"/>
      </rPr>
      <t xml:space="preserve"> εις οικον</t>
    </r>
  </si>
  <si>
    <r>
      <t xml:space="preserve">αργυριον το </t>
    </r>
    <r>
      <rPr>
        <b/>
        <sz val="11"/>
        <color theme="1"/>
        <rFont val="Calibri"/>
        <family val="2"/>
        <scheme val="minor"/>
      </rPr>
      <t>εισενεχθεν</t>
    </r>
    <r>
      <rPr>
        <sz val="11"/>
        <color theme="1"/>
        <rFont val="Calibri"/>
        <family val="2"/>
        <scheme val="minor"/>
      </rPr>
      <t xml:space="preserve"> εις οικον</t>
    </r>
  </si>
  <si>
    <t>εργα των καθεσταμενων</t>
  </si>
  <si>
    <t>εγρα των καθεσταμενων</t>
  </si>
  <si>
    <t>εργα εν οικω</t>
  </si>
  <si>
    <t>εργα τοις εν οικω</t>
  </si>
  <si>
    <t>τεκτοσιν και</t>
  </si>
  <si>
    <t>τεκτοσι και</t>
  </si>
  <si>
    <r>
      <rPr>
        <b/>
        <sz val="11"/>
        <color theme="1"/>
        <rFont val="Calibri"/>
        <family val="2"/>
        <scheme val="minor"/>
      </rPr>
      <t>αυτο</t>
    </r>
    <r>
      <rPr>
        <sz val="11"/>
        <color theme="1"/>
        <rFont val="Calibri"/>
        <family val="2"/>
        <scheme val="minor"/>
      </rPr>
      <t xml:space="preserve"> ποιουσιν (8) και</t>
    </r>
  </si>
  <si>
    <r>
      <rPr>
        <b/>
        <sz val="11"/>
        <color theme="1"/>
        <rFont val="Calibri"/>
        <family val="2"/>
        <scheme val="minor"/>
      </rPr>
      <t>αυτοι</t>
    </r>
    <r>
      <rPr>
        <sz val="11"/>
        <color theme="1"/>
        <rFont val="Calibri"/>
        <family val="2"/>
        <scheme val="minor"/>
      </rPr>
      <t xml:space="preserve"> ποιουσι (8) και</t>
    </r>
  </si>
  <si>
    <r>
      <t xml:space="preserve">αυτο </t>
    </r>
    <r>
      <rPr>
        <b/>
        <sz val="11"/>
        <color theme="1"/>
        <rFont val="Calibri"/>
        <family val="2"/>
        <scheme val="minor"/>
      </rPr>
      <t>ποιουσιν</t>
    </r>
    <r>
      <rPr>
        <sz val="11"/>
        <color theme="1"/>
        <rFont val="Calibri"/>
        <family val="2"/>
        <scheme val="minor"/>
      </rPr>
      <t xml:space="preserve"> (8) και</t>
    </r>
  </si>
  <si>
    <r>
      <t xml:space="preserve">αυτοι </t>
    </r>
    <r>
      <rPr>
        <b/>
        <sz val="11"/>
        <color theme="1"/>
        <rFont val="Calibri"/>
        <family val="2"/>
        <scheme val="minor"/>
      </rPr>
      <t>ποιουσι</t>
    </r>
    <r>
      <rPr>
        <sz val="11"/>
        <color theme="1"/>
        <rFont val="Calibri"/>
        <family val="2"/>
        <scheme val="minor"/>
      </rPr>
      <t xml:space="preserve"> (8) και</t>
    </r>
  </si>
  <si>
    <t>χελκιας προς σαφφαν</t>
  </si>
  <si>
    <t>χελκιας το βιβλιον προς σαφφαν</t>
  </si>
  <si>
    <t>ειπεν σαφφαν</t>
  </si>
  <si>
    <t>ειπε σαφφαν</t>
  </si>
  <si>
    <t>εδωκεν μοι</t>
  </si>
  <si>
    <t>εδωκε μοι</t>
  </si>
  <si>
    <t>λογους του βιβλιου</t>
  </si>
  <si>
    <t>λογους βιβλιου</t>
  </si>
  <si>
    <r>
      <rPr>
        <b/>
        <sz val="11"/>
        <color theme="1"/>
        <rFont val="Calibri"/>
        <family val="2"/>
        <scheme val="minor"/>
      </rPr>
      <t>ερρηξεν</t>
    </r>
    <r>
      <rPr>
        <sz val="11"/>
        <color theme="1"/>
        <rFont val="Calibri"/>
        <family val="2"/>
        <scheme val="minor"/>
      </rPr>
      <t xml:space="preserve"> τα ιματια εαυτου</t>
    </r>
  </si>
  <si>
    <r>
      <rPr>
        <b/>
        <sz val="11"/>
        <color theme="1"/>
        <rFont val="Calibri"/>
        <family val="2"/>
        <scheme val="minor"/>
      </rPr>
      <t>ερρηξε</t>
    </r>
    <r>
      <rPr>
        <sz val="11"/>
        <color theme="1"/>
        <rFont val="Calibri"/>
        <family val="2"/>
        <scheme val="minor"/>
      </rPr>
      <t xml:space="preserve"> τα ιματια εαυτου</t>
    </r>
  </si>
  <si>
    <r>
      <t xml:space="preserve">ερρηξεν τα ιματια </t>
    </r>
    <r>
      <rPr>
        <b/>
        <sz val="11"/>
        <color theme="1"/>
        <rFont val="Calibri"/>
        <family val="2"/>
        <scheme val="minor"/>
      </rPr>
      <t>εαυτου</t>
    </r>
  </si>
  <si>
    <r>
      <t xml:space="preserve">ερρηξε τα ιματια </t>
    </r>
    <r>
      <rPr>
        <b/>
        <sz val="11"/>
        <color theme="1"/>
        <rFont val="Calibri"/>
        <family val="2"/>
        <scheme val="minor"/>
      </rPr>
      <t>εαυτου</t>
    </r>
  </si>
  <si>
    <t>μιχαια</t>
  </si>
  <si>
    <t>τω ιασαι δουλω</t>
  </si>
  <si>
    <t>τω ασαια δουλω</t>
  </si>
  <si>
    <t>ιουδα περι των</t>
  </si>
  <si>
    <t>ιουδα αι περι των</t>
  </si>
  <si>
    <t>εν τη μασενα και</t>
  </si>
  <si>
    <t>λογους της βιβλιου ους</t>
  </si>
  <si>
    <t>λογους του βιβλιου ους</t>
  </si>
  <si>
    <t>παροργισωσιν με</t>
  </si>
  <si>
    <t>παροργισωσι με</t>
  </si>
  <si>
    <t>κν ταδε ερειτε</t>
  </si>
  <si>
    <t>κυριον ταδε ερειτε</t>
  </si>
  <si>
    <t>ταδε -&gt; ουτως</t>
  </si>
  <si>
    <t>τον τοπον σου</t>
  </si>
  <si>
    <t>τοπον -&gt; ταφον</t>
  </si>
  <si>
    <t>λαος μετ αυτου απο</t>
  </si>
  <si>
    <t>omit μετ αυτου</t>
  </si>
  <si>
    <t>βασιλευς προς τον</t>
  </si>
  <si>
    <r>
      <t xml:space="preserve">ταυτης </t>
    </r>
    <r>
      <rPr>
        <b/>
        <sz val="11"/>
        <color theme="1"/>
        <rFont val="Calibri"/>
        <family val="2"/>
        <scheme val="minor"/>
      </rPr>
      <t>τα</t>
    </r>
    <r>
      <rPr>
        <sz val="11"/>
        <color theme="1"/>
        <rFont val="Calibri"/>
        <family val="2"/>
        <scheme val="minor"/>
      </rPr>
      <t xml:space="preserve"> γεγραμμενα επι</t>
    </r>
  </si>
  <si>
    <r>
      <t xml:space="preserve">ταυτης </t>
    </r>
    <r>
      <rPr>
        <b/>
        <sz val="11"/>
        <color theme="1"/>
        <rFont val="Calibri"/>
        <family val="2"/>
        <scheme val="minor"/>
      </rPr>
      <t>τους</t>
    </r>
    <r>
      <rPr>
        <sz val="11"/>
        <color theme="1"/>
        <rFont val="Calibri"/>
        <family val="2"/>
        <scheme val="minor"/>
      </rPr>
      <t xml:space="preserve"> γεγραμμενα επι</t>
    </r>
  </si>
  <si>
    <r>
      <t xml:space="preserve">ταυτης τα </t>
    </r>
    <r>
      <rPr>
        <b/>
        <sz val="11"/>
        <color theme="1"/>
        <rFont val="Calibri"/>
        <family val="2"/>
        <scheme val="minor"/>
      </rPr>
      <t>γεγραμμενα</t>
    </r>
    <r>
      <rPr>
        <sz val="11"/>
        <color theme="1"/>
        <rFont val="Calibri"/>
        <family val="2"/>
        <scheme val="minor"/>
      </rPr>
      <t xml:space="preserve"> επι</t>
    </r>
  </si>
  <si>
    <r>
      <t xml:space="preserve">ταυτης τους </t>
    </r>
    <r>
      <rPr>
        <b/>
        <sz val="11"/>
        <color theme="1"/>
        <rFont val="Calibri"/>
        <family val="2"/>
        <scheme val="minor"/>
      </rPr>
      <t>γεγραμμενα</t>
    </r>
    <r>
      <rPr>
        <sz val="11"/>
        <color theme="1"/>
        <rFont val="Calibri"/>
        <family val="2"/>
        <scheme val="minor"/>
      </rPr>
      <t xml:space="preserve"> επι</t>
    </r>
  </si>
  <si>
    <t>γεγραμμενους</t>
  </si>
  <si>
    <t>φυλασσουσιν εξαγαγειν</t>
  </si>
  <si>
    <r>
      <rPr>
        <b/>
        <sz val="11"/>
        <color theme="1"/>
        <rFont val="Calibri"/>
        <family val="2"/>
        <scheme val="minor"/>
      </rPr>
      <t>φυλασσουσιν</t>
    </r>
    <r>
      <rPr>
        <sz val="11"/>
        <color theme="1"/>
        <rFont val="Calibri"/>
        <family val="2"/>
        <scheme val="minor"/>
      </rPr>
      <t xml:space="preserve"> εξαγαγειν</t>
    </r>
  </si>
  <si>
    <r>
      <rPr>
        <b/>
        <sz val="11"/>
        <color theme="1"/>
        <rFont val="Calibri"/>
        <family val="2"/>
        <scheme val="minor"/>
      </rPr>
      <t>φυλασσουσι</t>
    </r>
    <r>
      <rPr>
        <sz val="11"/>
        <color theme="1"/>
        <rFont val="Calibri"/>
        <family val="2"/>
        <scheme val="minor"/>
      </rPr>
      <t xml:space="preserve"> τον σταθμον του εξαγαγειν</t>
    </r>
  </si>
  <si>
    <r>
      <t xml:space="preserve">φυλασσουσι </t>
    </r>
    <r>
      <rPr>
        <b/>
        <sz val="11"/>
        <color theme="1"/>
        <rFont val="Calibri"/>
        <family val="2"/>
        <scheme val="minor"/>
      </rPr>
      <t>τον σταθμον του</t>
    </r>
    <r>
      <rPr>
        <sz val="11"/>
        <color theme="1"/>
        <rFont val="Calibri"/>
        <family val="2"/>
        <scheme val="minor"/>
      </rPr>
      <t xml:space="preserve"> εξαγαγειν</t>
    </r>
  </si>
  <si>
    <t>κατεκαυσεν αυτα</t>
  </si>
  <si>
    <t>κατεκαυσεν τους χωμαρημ αυτα</t>
  </si>
  <si>
    <t>εβαλεν τον</t>
  </si>
  <si>
    <t>εβαλε τον</t>
  </si>
  <si>
    <t>κατεκαυσεν τους</t>
  </si>
  <si>
    <t>κατεκαυσε τους</t>
  </si>
  <si>
    <t>θυμιωντας τη βααλ</t>
  </si>
  <si>
    <t>των οικον</t>
  </si>
  <si>
    <t>τον οικον</t>
  </si>
  <si>
    <t>καδησιμ</t>
  </si>
  <si>
    <t>πολεως ιουδα</t>
  </si>
  <si>
    <t>πολεων ιουδα</t>
  </si>
  <si>
    <t>πυλων των παρα</t>
  </si>
  <si>
    <t>πυλων τον παρα</t>
  </si>
  <si>
    <r>
      <t xml:space="preserve">της </t>
    </r>
    <r>
      <rPr>
        <b/>
        <sz val="11"/>
        <color theme="1"/>
        <rFont val="Calibri"/>
        <family val="2"/>
        <scheme val="minor"/>
      </rPr>
      <t>πυλης</t>
    </r>
    <r>
      <rPr>
        <sz val="11"/>
        <color theme="1"/>
        <rFont val="Calibri"/>
        <family val="2"/>
        <scheme val="minor"/>
      </rPr>
      <t xml:space="preserve"> των εξ αριστερων</t>
    </r>
  </si>
  <si>
    <r>
      <t xml:space="preserve">της πυλης </t>
    </r>
    <r>
      <rPr>
        <b/>
        <sz val="11"/>
        <color theme="1"/>
        <rFont val="Calibri"/>
        <family val="2"/>
        <scheme val="minor"/>
      </rPr>
      <t>των</t>
    </r>
    <r>
      <rPr>
        <sz val="11"/>
        <color theme="1"/>
        <rFont val="Calibri"/>
        <family val="2"/>
        <scheme val="minor"/>
      </rPr>
      <t xml:space="preserve"> εξ αριστερων</t>
    </r>
  </si>
  <si>
    <t>και εμιανε τον ταφεθ</t>
  </si>
  <si>
    <r>
      <t xml:space="preserve">και </t>
    </r>
    <r>
      <rPr>
        <b/>
        <sz val="11"/>
        <color theme="1"/>
        <rFont val="Calibri"/>
        <family val="2"/>
        <scheme val="minor"/>
      </rPr>
      <t>μιανει</t>
    </r>
    <r>
      <rPr>
        <sz val="11"/>
        <color theme="1"/>
        <rFont val="Calibri"/>
        <family val="2"/>
        <scheme val="minor"/>
      </rPr>
      <t xml:space="preserve"> τις τον θοφθα</t>
    </r>
  </si>
  <si>
    <r>
      <t xml:space="preserve">και </t>
    </r>
    <r>
      <rPr>
        <b/>
        <sz val="11"/>
        <color theme="1"/>
        <rFont val="Calibri"/>
        <family val="2"/>
        <scheme val="minor"/>
      </rPr>
      <t>εμιανε</t>
    </r>
    <r>
      <rPr>
        <sz val="11"/>
        <color theme="1"/>
        <rFont val="Calibri"/>
        <family val="2"/>
        <scheme val="minor"/>
      </rPr>
      <t xml:space="preserve"> τον ταφεθ</t>
    </r>
  </si>
  <si>
    <r>
      <t xml:space="preserve">και μιανει </t>
    </r>
    <r>
      <rPr>
        <b/>
        <sz val="11"/>
        <color theme="1"/>
        <rFont val="Calibri"/>
        <family val="2"/>
        <scheme val="minor"/>
      </rPr>
      <t>τις</t>
    </r>
    <r>
      <rPr>
        <sz val="11"/>
        <color theme="1"/>
        <rFont val="Calibri"/>
        <family val="2"/>
        <scheme val="minor"/>
      </rPr>
      <t xml:space="preserve"> τον θοφθα</t>
    </r>
  </si>
  <si>
    <r>
      <t xml:space="preserve">και μιανει τις τον </t>
    </r>
    <r>
      <rPr>
        <b/>
        <sz val="11"/>
        <color theme="1"/>
        <rFont val="Calibri"/>
        <family val="2"/>
        <scheme val="minor"/>
      </rPr>
      <t>θοφθα</t>
    </r>
  </si>
  <si>
    <r>
      <t xml:space="preserve">και εμιανε τον </t>
    </r>
    <r>
      <rPr>
        <b/>
        <sz val="11"/>
        <color theme="1"/>
        <rFont val="Calibri"/>
        <family val="2"/>
        <scheme val="minor"/>
      </rPr>
      <t>ταφεθ</t>
    </r>
  </si>
  <si>
    <t>εννομομ του</t>
  </si>
  <si>
    <t>εννομ του</t>
  </si>
  <si>
    <r>
      <rPr>
        <b/>
        <sz val="11"/>
        <color theme="1"/>
        <rFont val="Calibri"/>
        <family val="2"/>
        <scheme val="minor"/>
      </rPr>
      <t>κατεκαυσαν</t>
    </r>
    <r>
      <rPr>
        <sz val="11"/>
        <color theme="1"/>
        <rFont val="Calibri"/>
        <family val="2"/>
        <scheme val="minor"/>
      </rPr>
      <t xml:space="preserve"> τους ιππους</t>
    </r>
  </si>
  <si>
    <r>
      <t xml:space="preserve">ευνουχου </t>
    </r>
    <r>
      <rPr>
        <b/>
        <sz val="11"/>
        <color theme="1"/>
        <rFont val="Calibri"/>
        <family val="2"/>
        <scheme val="minor"/>
      </rPr>
      <t>ος</t>
    </r>
    <r>
      <rPr>
        <sz val="11"/>
        <color theme="1"/>
        <rFont val="Calibri"/>
        <family val="2"/>
        <scheme val="minor"/>
      </rPr>
      <t xml:space="preserve"> εν φαρουρειμ</t>
    </r>
  </si>
  <si>
    <r>
      <t xml:space="preserve">ευνουχου </t>
    </r>
    <r>
      <rPr>
        <b/>
        <sz val="11"/>
        <color theme="1"/>
        <rFont val="Calibri"/>
        <family val="2"/>
        <scheme val="minor"/>
      </rPr>
      <t>ου</t>
    </r>
    <r>
      <rPr>
        <sz val="11"/>
        <color theme="1"/>
        <rFont val="Calibri"/>
        <family val="2"/>
        <scheme val="minor"/>
      </rPr>
      <t xml:space="preserve"> εν φαρουριμ</t>
    </r>
  </si>
  <si>
    <r>
      <t xml:space="preserve">ευνουχου ος εν </t>
    </r>
    <r>
      <rPr>
        <b/>
        <sz val="11"/>
        <color theme="1"/>
        <rFont val="Calibri"/>
        <family val="2"/>
        <scheme val="minor"/>
      </rPr>
      <t>φαρουρειμ</t>
    </r>
  </si>
  <si>
    <r>
      <t xml:space="preserve">ευνουχου ου εν </t>
    </r>
    <r>
      <rPr>
        <b/>
        <sz val="11"/>
        <color theme="1"/>
        <rFont val="Calibri"/>
        <family val="2"/>
        <scheme val="minor"/>
      </rPr>
      <t>φαρουριμ</t>
    </r>
  </si>
  <si>
    <t>omit ου</t>
  </si>
  <si>
    <t>εποιησεν μανασσης</t>
  </si>
  <si>
    <t>εποιησε μανασσης</t>
  </si>
  <si>
    <t>οικον επι</t>
  </si>
  <si>
    <t>οικον τον επι</t>
  </si>
  <si>
    <t>τω μελχομ βδελυγματι</t>
  </si>
  <si>
    <t>τω αμουχομ βδελυγματι</t>
  </si>
  <si>
    <t>οστεων</t>
  </si>
  <si>
    <t>τη πολει -&gt; τω ορει</t>
  </si>
  <si>
    <t>εκει εν τη πολει και ελαβεν</t>
  </si>
  <si>
    <r>
      <t xml:space="preserve">εκει εν </t>
    </r>
    <r>
      <rPr>
        <b/>
        <sz val="11"/>
        <color theme="1"/>
        <rFont val="Calibri"/>
        <family val="2"/>
        <scheme val="minor"/>
      </rPr>
      <t>τη πολει</t>
    </r>
    <r>
      <rPr>
        <sz val="11"/>
        <color theme="1"/>
        <rFont val="Calibri"/>
        <family val="2"/>
        <scheme val="minor"/>
      </rPr>
      <t xml:space="preserve"> και απεστειλεν και ελαβεν</t>
    </r>
  </si>
  <si>
    <r>
      <t xml:space="preserve">εκει εν </t>
    </r>
    <r>
      <rPr>
        <b/>
        <sz val="11"/>
        <color theme="1"/>
        <rFont val="Calibri"/>
        <family val="2"/>
        <scheme val="minor"/>
      </rPr>
      <t>τη πολει</t>
    </r>
    <r>
      <rPr>
        <sz val="11"/>
        <color theme="1"/>
        <rFont val="Calibri"/>
        <family val="2"/>
        <scheme val="minor"/>
      </rPr>
      <t xml:space="preserve"> και ελαβεν</t>
    </r>
  </si>
  <si>
    <r>
      <t xml:space="preserve">εκει εν τη πολει </t>
    </r>
    <r>
      <rPr>
        <b/>
        <sz val="11"/>
        <color theme="1"/>
        <rFont val="Calibri"/>
        <family val="2"/>
        <scheme val="minor"/>
      </rPr>
      <t>και απεστειλεν</t>
    </r>
    <r>
      <rPr>
        <sz val="11"/>
        <color theme="1"/>
        <rFont val="Calibri"/>
        <family val="2"/>
        <scheme val="minor"/>
      </rPr>
      <t xml:space="preserve"> και ελαβεν</t>
    </r>
  </si>
  <si>
    <t>εκ του ιουδα</t>
  </si>
  <si>
    <t>εκ ιουδα</t>
  </si>
  <si>
    <t>ερυσθησαν</t>
  </si>
  <si>
    <t>προφητου του ηκοντος</t>
  </si>
  <si>
    <t>προφητου ηκοντος</t>
  </si>
  <si>
    <t>και γε εις παντας</t>
  </si>
  <si>
    <t>omit εις</t>
  </si>
  <si>
    <r>
      <t xml:space="preserve">υψηλων </t>
    </r>
    <r>
      <rPr>
        <b/>
        <sz val="11"/>
        <color theme="1"/>
        <rFont val="Calibri"/>
        <family val="2"/>
        <scheme val="minor"/>
      </rPr>
      <t>τους</t>
    </r>
    <r>
      <rPr>
        <sz val="11"/>
        <color theme="1"/>
        <rFont val="Calibri"/>
        <family val="2"/>
        <scheme val="minor"/>
      </rPr>
      <t xml:space="preserve"> εν ταις πολεσιν σαμαριας</t>
    </r>
  </si>
  <si>
    <r>
      <t xml:space="preserve">υψηλων </t>
    </r>
    <r>
      <rPr>
        <b/>
        <sz val="11"/>
        <color theme="1"/>
        <rFont val="Calibri"/>
        <family val="2"/>
        <scheme val="minor"/>
      </rPr>
      <t>ταις</t>
    </r>
    <r>
      <rPr>
        <sz val="11"/>
        <color theme="1"/>
        <rFont val="Calibri"/>
        <family val="2"/>
        <scheme val="minor"/>
      </rPr>
      <t xml:space="preserve"> εν ταις πολεσι σαμαρειας</t>
    </r>
  </si>
  <si>
    <r>
      <t xml:space="preserve">υψηλων τους εν ταις </t>
    </r>
    <r>
      <rPr>
        <b/>
        <sz val="11"/>
        <color theme="1"/>
        <rFont val="Calibri"/>
        <family val="2"/>
        <scheme val="minor"/>
      </rPr>
      <t>πολεσιν</t>
    </r>
    <r>
      <rPr>
        <sz val="11"/>
        <color theme="1"/>
        <rFont val="Calibri"/>
        <family val="2"/>
        <scheme val="minor"/>
      </rPr>
      <t xml:space="preserve"> σαμαριας</t>
    </r>
  </si>
  <si>
    <r>
      <t xml:space="preserve">υψηλων ταις εν ταις </t>
    </r>
    <r>
      <rPr>
        <b/>
        <sz val="11"/>
        <color theme="1"/>
        <rFont val="Calibri"/>
        <family val="2"/>
        <scheme val="minor"/>
      </rPr>
      <t>πολεσι</t>
    </r>
    <r>
      <rPr>
        <sz val="11"/>
        <color theme="1"/>
        <rFont val="Calibri"/>
        <family val="2"/>
        <scheme val="minor"/>
      </rPr>
      <t xml:space="preserve"> σαμαρειας</t>
    </r>
  </si>
  <si>
    <r>
      <t xml:space="preserve">υψηλων τους εν ταις πολεσιν </t>
    </r>
    <r>
      <rPr>
        <b/>
        <sz val="11"/>
        <color theme="1"/>
        <rFont val="Calibri"/>
        <family val="2"/>
        <scheme val="minor"/>
      </rPr>
      <t>σαμαριας</t>
    </r>
  </si>
  <si>
    <r>
      <t xml:space="preserve">υψηλων ταις εν ταις πολεσι </t>
    </r>
    <r>
      <rPr>
        <b/>
        <sz val="11"/>
        <color theme="1"/>
        <rFont val="Calibri"/>
        <family val="2"/>
        <scheme val="minor"/>
      </rPr>
      <t>σαμαρειας</t>
    </r>
  </si>
  <si>
    <t>απεστησεν εν αυτοις</t>
  </si>
  <si>
    <t>απεστησεν -&gt; επριησεν</t>
  </si>
  <si>
    <t>εθυσιασε παντας</t>
  </si>
  <si>
    <t>εθυσιασεν παντας</t>
  </si>
  <si>
    <t>κατεκαυσε τα οστα</t>
  </si>
  <si>
    <t>κατεκαυσεν τα οστα</t>
  </si>
  <si>
    <t>επι βιβλιω</t>
  </si>
  <si>
    <t>και θεραφειν</t>
  </si>
  <si>
    <r>
      <t xml:space="preserve">και </t>
    </r>
    <r>
      <rPr>
        <b/>
        <sz val="11"/>
        <color theme="1"/>
        <rFont val="Calibri"/>
        <family val="2"/>
        <scheme val="minor"/>
      </rPr>
      <t>τα</t>
    </r>
    <r>
      <rPr>
        <sz val="11"/>
        <color theme="1"/>
        <rFont val="Calibri"/>
        <family val="2"/>
        <scheme val="minor"/>
      </rPr>
      <t xml:space="preserve"> θεραφιν</t>
    </r>
  </si>
  <si>
    <r>
      <t xml:space="preserve">και </t>
    </r>
    <r>
      <rPr>
        <b/>
        <sz val="11"/>
        <color theme="1"/>
        <rFont val="Calibri"/>
        <family val="2"/>
        <scheme val="minor"/>
      </rPr>
      <t>θεραφειν</t>
    </r>
  </si>
  <si>
    <r>
      <t xml:space="preserve">και τα </t>
    </r>
    <r>
      <rPr>
        <b/>
        <sz val="11"/>
        <color theme="1"/>
        <rFont val="Calibri"/>
        <family val="2"/>
        <scheme val="minor"/>
      </rPr>
      <t>θεραφιν</t>
    </r>
  </si>
  <si>
    <r>
      <t xml:space="preserve">του </t>
    </r>
    <r>
      <rPr>
        <b/>
        <sz val="11"/>
        <color theme="1"/>
        <rFont val="Calibri"/>
        <family val="2"/>
        <scheme val="minor"/>
      </rPr>
      <t>γεγραμμενου</t>
    </r>
    <r>
      <rPr>
        <sz val="11"/>
        <color theme="1"/>
        <rFont val="Calibri"/>
        <family val="2"/>
        <scheme val="minor"/>
      </rPr>
      <t xml:space="preserve"> επι τω βιβλιω ω ευρεν</t>
    </r>
  </si>
  <si>
    <r>
      <t xml:space="preserve">του </t>
    </r>
    <r>
      <rPr>
        <b/>
        <sz val="11"/>
        <color theme="1"/>
        <rFont val="Calibri"/>
        <family val="2"/>
        <scheme val="minor"/>
      </rPr>
      <t>γεραμμενου</t>
    </r>
    <r>
      <rPr>
        <sz val="11"/>
        <color theme="1"/>
        <rFont val="Calibri"/>
        <family val="2"/>
        <scheme val="minor"/>
      </rPr>
      <t xml:space="preserve"> επι τω βιβλιω ον ευρεν</t>
    </r>
  </si>
  <si>
    <r>
      <t xml:space="preserve">του γεγραμμενου επι </t>
    </r>
    <r>
      <rPr>
        <b/>
        <sz val="11"/>
        <color theme="1"/>
        <rFont val="Calibri"/>
        <family val="2"/>
        <scheme val="minor"/>
      </rPr>
      <t>τω βιβλιω</t>
    </r>
    <r>
      <rPr>
        <sz val="11"/>
        <color theme="1"/>
        <rFont val="Calibri"/>
        <family val="2"/>
        <scheme val="minor"/>
      </rPr>
      <t xml:space="preserve"> ω ευρεν</t>
    </r>
  </si>
  <si>
    <r>
      <t>του γεραμμενου επι</t>
    </r>
    <r>
      <rPr>
        <b/>
        <sz val="11"/>
        <color theme="1"/>
        <rFont val="Calibri"/>
        <family val="2"/>
        <scheme val="minor"/>
      </rPr>
      <t xml:space="preserve"> τω βιβλιω </t>
    </r>
    <r>
      <rPr>
        <sz val="11"/>
        <color theme="1"/>
        <rFont val="Calibri"/>
        <family val="2"/>
        <scheme val="minor"/>
      </rPr>
      <t>ον ευρεν</t>
    </r>
  </si>
  <si>
    <r>
      <t xml:space="preserve">του γεγραμμενου επι τω βιβλιω </t>
    </r>
    <r>
      <rPr>
        <b/>
        <sz val="11"/>
        <color theme="1"/>
        <rFont val="Calibri"/>
        <family val="2"/>
        <scheme val="minor"/>
      </rPr>
      <t>ω</t>
    </r>
    <r>
      <rPr>
        <sz val="11"/>
        <color theme="1"/>
        <rFont val="Calibri"/>
        <family val="2"/>
        <scheme val="minor"/>
      </rPr>
      <t xml:space="preserve"> ευρεν</t>
    </r>
  </si>
  <si>
    <r>
      <t xml:space="preserve">του γεραμμενου επι τω βιβλιω </t>
    </r>
    <r>
      <rPr>
        <b/>
        <sz val="11"/>
        <color theme="1"/>
        <rFont val="Calibri"/>
        <family val="2"/>
        <scheme val="minor"/>
      </rPr>
      <t>ον</t>
    </r>
    <r>
      <rPr>
        <sz val="11"/>
        <color theme="1"/>
        <rFont val="Calibri"/>
        <family val="2"/>
        <scheme val="minor"/>
      </rPr>
      <t xml:space="preserve"> ευρεν</t>
    </r>
  </si>
  <si>
    <t>του βιβλιου</t>
  </si>
  <si>
    <t>επεστρεψεν προς</t>
  </si>
  <si>
    <t>επεστρεψε προς</t>
  </si>
  <si>
    <t>επι τους παροργισμους</t>
  </si>
  <si>
    <t>επι παντας τους παροργισμους</t>
  </si>
  <si>
    <t>ιουδαν αποστησω</t>
  </si>
  <si>
    <t>ιουδα αποστησω</t>
  </si>
  <si>
    <t>ιωσιας εις</t>
  </si>
  <si>
    <t>ιωσιας ο βασιλευς εις</t>
  </si>
  <si>
    <t>αυτον εν μαγεδδω</t>
  </si>
  <si>
    <t>αυτον νεχαω εν μαγεδδω</t>
  </si>
  <si>
    <r>
      <rPr>
        <b/>
        <sz val="11"/>
        <color theme="1"/>
        <rFont val="Calibri"/>
        <family val="2"/>
        <scheme val="minor"/>
      </rPr>
      <t>αιμαθ</t>
    </r>
    <r>
      <rPr>
        <sz val="11"/>
        <color theme="1"/>
        <rFont val="Calibri"/>
        <family val="2"/>
        <scheme val="minor"/>
      </rPr>
      <t xml:space="preserve"> του μη βασσιλευειν</t>
    </r>
  </si>
  <si>
    <r>
      <rPr>
        <b/>
        <sz val="11"/>
        <color theme="1"/>
        <rFont val="Calibri"/>
        <family val="2"/>
        <scheme val="minor"/>
      </rPr>
      <t>εμαθ</t>
    </r>
    <r>
      <rPr>
        <sz val="11"/>
        <color theme="1"/>
        <rFont val="Calibri"/>
        <family val="2"/>
        <scheme val="minor"/>
      </rPr>
      <t xml:space="preserve"> του μου βασιλευειν</t>
    </r>
  </si>
  <si>
    <r>
      <t xml:space="preserve">αιμαθ του </t>
    </r>
    <r>
      <rPr>
        <b/>
        <sz val="11"/>
        <color theme="1"/>
        <rFont val="Calibri"/>
        <family val="2"/>
        <scheme val="minor"/>
      </rPr>
      <t>μη</t>
    </r>
    <r>
      <rPr>
        <sz val="11"/>
        <color theme="1"/>
        <rFont val="Calibri"/>
        <family val="2"/>
        <scheme val="minor"/>
      </rPr>
      <t xml:space="preserve"> βασσιλευειν</t>
    </r>
  </si>
  <si>
    <r>
      <t xml:space="preserve">εμαθ του </t>
    </r>
    <r>
      <rPr>
        <b/>
        <sz val="11"/>
        <color theme="1"/>
        <rFont val="Calibri"/>
        <family val="2"/>
        <scheme val="minor"/>
      </rPr>
      <t>μου</t>
    </r>
    <r>
      <rPr>
        <sz val="11"/>
        <color theme="1"/>
        <rFont val="Calibri"/>
        <family val="2"/>
        <scheme val="minor"/>
      </rPr>
      <t xml:space="preserve"> βασιλευειν</t>
    </r>
  </si>
  <si>
    <r>
      <t xml:space="preserve">αιμαθ του μη </t>
    </r>
    <r>
      <rPr>
        <b/>
        <sz val="11"/>
        <color theme="1"/>
        <rFont val="Calibri"/>
        <family val="2"/>
        <scheme val="minor"/>
      </rPr>
      <t>βασσιλευειν</t>
    </r>
  </si>
  <si>
    <r>
      <t xml:space="preserve">εμαθ του μου </t>
    </r>
    <r>
      <rPr>
        <b/>
        <sz val="11"/>
        <color theme="1"/>
        <rFont val="Calibri"/>
        <family val="2"/>
        <scheme val="minor"/>
      </rPr>
      <t>βασιλευειν</t>
    </r>
  </si>
  <si>
    <t>εβασιλευσεν φαραω</t>
  </si>
  <si>
    <t>εβασιλευσε φαραω</t>
  </si>
  <si>
    <t>ιωσιας βασιλεως</t>
  </si>
  <si>
    <t>ιωσιου βασιλεως</t>
  </si>
  <si>
    <t>επεστρεψε το ονομα</t>
  </si>
  <si>
    <t>επεστρεψεν το ονομα</t>
  </si>
  <si>
    <t>ελαβε και</t>
  </si>
  <si>
    <t>ελαβεν και</t>
  </si>
  <si>
    <t>εδωκεν ιωακιμ</t>
  </si>
  <si>
    <r>
      <t xml:space="preserve">εδωκεν </t>
    </r>
    <r>
      <rPr>
        <b/>
        <sz val="11"/>
        <color theme="1"/>
        <rFont val="Calibri"/>
        <family val="2"/>
        <scheme val="minor"/>
      </rPr>
      <t>το</t>
    </r>
    <r>
      <rPr>
        <sz val="11"/>
        <color theme="1"/>
        <rFont val="Calibri"/>
        <family val="2"/>
        <scheme val="minor"/>
      </rPr>
      <t xml:space="preserve"> ιωακειμ</t>
    </r>
  </si>
  <si>
    <r>
      <t xml:space="preserve">εδωκεν το </t>
    </r>
    <r>
      <rPr>
        <b/>
        <sz val="11"/>
        <color theme="1"/>
        <rFont val="Calibri"/>
        <family val="2"/>
        <scheme val="minor"/>
      </rPr>
      <t>ιωακειμ</t>
    </r>
  </si>
  <si>
    <r>
      <t xml:space="preserve">εδωκεν </t>
    </r>
    <r>
      <rPr>
        <b/>
        <sz val="11"/>
        <color theme="1"/>
        <rFont val="Calibri"/>
        <family val="2"/>
        <scheme val="minor"/>
      </rPr>
      <t>ιωακιμ</t>
    </r>
  </si>
  <si>
    <t>omit νεχαω</t>
  </si>
  <si>
    <r>
      <t xml:space="preserve">φαραω </t>
    </r>
    <r>
      <rPr>
        <b/>
        <sz val="11"/>
        <color theme="1"/>
        <rFont val="Calibri"/>
        <family val="2"/>
        <scheme val="minor"/>
      </rPr>
      <t>νεχαω</t>
    </r>
    <r>
      <rPr>
        <sz val="11"/>
        <color theme="1"/>
        <rFont val="Calibri"/>
        <family val="2"/>
        <scheme val="minor"/>
      </rPr>
      <t xml:space="preserve"> πλην ετιμογραφησαν</t>
    </r>
  </si>
  <si>
    <r>
      <t xml:space="preserve">φαραω νεχαω πλην </t>
    </r>
    <r>
      <rPr>
        <b/>
        <sz val="11"/>
        <color theme="1"/>
        <rFont val="Calibri"/>
        <family val="2"/>
        <scheme val="minor"/>
      </rPr>
      <t>ετιμογραφησαν</t>
    </r>
  </si>
  <si>
    <t>ετιμογραφησεν</t>
  </si>
  <si>
    <r>
      <t xml:space="preserve">αυτου </t>
    </r>
    <r>
      <rPr>
        <b/>
        <sz val="11"/>
        <color theme="1"/>
        <rFont val="Calibri"/>
        <family val="2"/>
        <scheme val="minor"/>
      </rPr>
      <t>ειελδαφ</t>
    </r>
    <r>
      <rPr>
        <sz val="11"/>
        <color theme="1"/>
        <rFont val="Calibri"/>
        <family val="2"/>
        <scheme val="minor"/>
      </rPr>
      <t xml:space="preserve"> θυγατηρ ειεδδιλα εκ ρυμα</t>
    </r>
  </si>
  <si>
    <r>
      <t xml:space="preserve">αυτου </t>
    </r>
    <r>
      <rPr>
        <b/>
        <sz val="11"/>
        <color theme="1"/>
        <rFont val="Calibri"/>
        <family val="2"/>
        <scheme val="minor"/>
      </rPr>
      <t>ειελδαφ</t>
    </r>
    <r>
      <rPr>
        <sz val="11"/>
        <color theme="1"/>
        <rFont val="Calibri"/>
        <family val="2"/>
        <scheme val="minor"/>
      </rPr>
      <t xml:space="preserve"> θυγατηρ ειεδδιλα εκ ριυμα</t>
    </r>
  </si>
  <si>
    <r>
      <t xml:space="preserve">αυτου ειελδαφ θυγατηρ ειεδδιλα εκ </t>
    </r>
    <r>
      <rPr>
        <b/>
        <sz val="11"/>
        <color theme="1"/>
        <rFont val="Calibri"/>
        <family val="2"/>
        <scheme val="minor"/>
      </rPr>
      <t>ρυμα</t>
    </r>
  </si>
  <si>
    <r>
      <t xml:space="preserve">αυτου ειελδαφ θυγατηρ ειεδδιλα εκ </t>
    </r>
    <r>
      <rPr>
        <b/>
        <sz val="11"/>
        <color theme="1"/>
        <rFont val="Calibri"/>
        <family val="2"/>
        <scheme val="minor"/>
      </rPr>
      <t>ριυμα</t>
    </r>
  </si>
  <si>
    <r>
      <t xml:space="preserve">αυτου ειελδαφ θυγατηρ </t>
    </r>
    <r>
      <rPr>
        <b/>
        <sz val="11"/>
        <color theme="1"/>
        <rFont val="Calibri"/>
        <family val="2"/>
        <scheme val="minor"/>
      </rPr>
      <t>ειεδδιλα</t>
    </r>
    <r>
      <rPr>
        <sz val="11"/>
        <color theme="1"/>
        <rFont val="Calibri"/>
        <family val="2"/>
        <scheme val="minor"/>
      </rPr>
      <t xml:space="preserve"> εκ ρυμα</t>
    </r>
  </si>
  <si>
    <r>
      <t xml:space="preserve">αυτου ειελδαφ θυγατηρ </t>
    </r>
    <r>
      <rPr>
        <b/>
        <sz val="11"/>
        <color theme="1"/>
        <rFont val="Calibri"/>
        <family val="2"/>
        <scheme val="minor"/>
      </rPr>
      <t>ειεδδιλα</t>
    </r>
    <r>
      <rPr>
        <sz val="11"/>
        <color theme="1"/>
        <rFont val="Calibri"/>
        <family val="2"/>
        <scheme val="minor"/>
      </rPr>
      <t xml:space="preserve"> εκ ριυμα</t>
    </r>
  </si>
  <si>
    <t>ιελδαφ</t>
  </si>
  <si>
    <t>ιεδδιλα</t>
  </si>
  <si>
    <t>απεστειλε κυριος</t>
  </si>
  <si>
    <t>απεστειλεν κς</t>
  </si>
  <si>
    <t>αυτω τους μονοζωνους συριας</t>
  </si>
  <si>
    <t>αυτω τους μονοζωνους των χαλδαιων και τους μονοζωνους συριας</t>
  </si>
  <si>
    <r>
      <t>εν</t>
    </r>
    <r>
      <rPr>
        <b/>
        <sz val="11"/>
        <color theme="1"/>
        <rFont val="Calibri"/>
        <family val="2"/>
        <scheme val="minor"/>
      </rPr>
      <t xml:space="preserve"> αμαρτιαι</t>
    </r>
    <r>
      <rPr>
        <sz val="11"/>
        <color theme="1"/>
        <rFont val="Calibri"/>
        <family val="2"/>
        <scheme val="minor"/>
      </rPr>
      <t xml:space="preserve"> μανασσης κατα</t>
    </r>
  </si>
  <si>
    <r>
      <t>εν</t>
    </r>
    <r>
      <rPr>
        <b/>
        <sz val="11"/>
        <color theme="1"/>
        <rFont val="Calibri"/>
        <family val="2"/>
        <scheme val="minor"/>
      </rPr>
      <t xml:space="preserve"> αμαρτιαις</t>
    </r>
    <r>
      <rPr>
        <sz val="11"/>
        <color theme="1"/>
        <rFont val="Calibri"/>
        <family val="2"/>
        <scheme val="minor"/>
      </rPr>
      <t xml:space="preserve"> μανασση κατα</t>
    </r>
  </si>
  <si>
    <t>πατερων και</t>
  </si>
  <si>
    <t>πατερων αυτου και</t>
  </si>
  <si>
    <t>βασιλευς εξελθειν</t>
  </si>
  <si>
    <t>βασιλευς αιγυπτου εξελθειν</t>
  </si>
  <si>
    <t>οτι ελα βαβυλωνος απο του</t>
  </si>
  <si>
    <t>ιουδα επι βασιλεα</t>
  </si>
  <si>
    <t>επι -&gt; προς τον</t>
  </si>
  <si>
    <t>ελαβεν αυτους βασιλευς</t>
  </si>
  <si>
    <t>ελαβεν αυτον βασιλευς</t>
  </si>
  <si>
    <t>εν ετει ογδοω της βασιλειας</t>
  </si>
  <si>
    <r>
      <t xml:space="preserve">εν </t>
    </r>
    <r>
      <rPr>
        <b/>
        <sz val="11"/>
        <color theme="1"/>
        <rFont val="Calibri"/>
        <family val="2"/>
        <scheme val="minor"/>
      </rPr>
      <t>τω</t>
    </r>
    <r>
      <rPr>
        <sz val="11"/>
        <color theme="1"/>
        <rFont val="Calibri"/>
        <family val="2"/>
        <scheme val="minor"/>
      </rPr>
      <t xml:space="preserve"> ογδοω ετει της βασιλειας</t>
    </r>
  </si>
  <si>
    <r>
      <t xml:space="preserve">εν </t>
    </r>
    <r>
      <rPr>
        <b/>
        <sz val="11"/>
        <color theme="1"/>
        <rFont val="Calibri"/>
        <family val="2"/>
        <scheme val="minor"/>
      </rPr>
      <t>ετει ογδοω</t>
    </r>
    <r>
      <rPr>
        <sz val="11"/>
        <color theme="1"/>
        <rFont val="Calibri"/>
        <family val="2"/>
        <scheme val="minor"/>
      </rPr>
      <t xml:space="preserve"> της βασιλειας</t>
    </r>
  </si>
  <si>
    <r>
      <t xml:space="preserve">εν τω </t>
    </r>
    <r>
      <rPr>
        <b/>
        <sz val="11"/>
        <color theme="1"/>
        <rFont val="Calibri"/>
        <family val="2"/>
        <scheme val="minor"/>
      </rPr>
      <t>ογδοω ετει</t>
    </r>
    <r>
      <rPr>
        <sz val="11"/>
        <color theme="1"/>
        <rFont val="Calibri"/>
        <family val="2"/>
        <scheme val="minor"/>
      </rPr>
      <t xml:space="preserve"> της βασιλειας</t>
    </r>
  </si>
  <si>
    <t>εποιησε σαλωμων</t>
  </si>
  <si>
    <t>εποιησεν σαλωμων</t>
  </si>
  <si>
    <t>παν ταν τεκτονα</t>
  </si>
  <si>
    <t>παν τεκτονα</t>
  </si>
  <si>
    <t>παντα τεκτονα</t>
  </si>
  <si>
    <t>μεθθανιαν</t>
  </si>
  <si>
    <t>υιος εικοσι ετων σεδεκιας</t>
  </si>
  <si>
    <t>ιηρεμιου</t>
  </si>
  <si>
    <r>
      <t xml:space="preserve">ιουδα </t>
    </r>
    <r>
      <rPr>
        <b/>
        <sz val="11"/>
        <color theme="1"/>
        <rFont val="Calibri"/>
        <family val="2"/>
        <scheme val="minor"/>
      </rPr>
      <t>εως</t>
    </r>
    <r>
      <rPr>
        <sz val="11"/>
        <color theme="1"/>
        <rFont val="Calibri"/>
        <family val="2"/>
        <scheme val="minor"/>
      </rPr>
      <t xml:space="preserve"> απερριψεν</t>
    </r>
  </si>
  <si>
    <r>
      <t xml:space="preserve">ιουδα </t>
    </r>
    <r>
      <rPr>
        <b/>
        <sz val="11"/>
        <color theme="1"/>
        <rFont val="Calibri"/>
        <family val="2"/>
        <scheme val="minor"/>
      </rPr>
      <t>ως</t>
    </r>
    <r>
      <rPr>
        <sz val="11"/>
        <color theme="1"/>
        <rFont val="Calibri"/>
        <family val="2"/>
        <scheme val="minor"/>
      </rPr>
      <t xml:space="preserve"> απερριψεν</t>
    </r>
  </si>
  <si>
    <t>τω δευτερω τεσσαρες</t>
  </si>
  <si>
    <t>τω δεκατω τεσσαρες</t>
  </si>
  <si>
    <t>πασα η δυναμις</t>
  </si>
  <si>
    <t>παση η δυναμις</t>
  </si>
  <si>
    <r>
      <t xml:space="preserve">ηλθεν </t>
    </r>
    <r>
      <rPr>
        <b/>
        <sz val="11"/>
        <color theme="1"/>
        <rFont val="Calibri"/>
        <family val="2"/>
        <scheme val="minor"/>
      </rPr>
      <t>εις πολιν</t>
    </r>
    <r>
      <rPr>
        <sz val="11"/>
        <color theme="1"/>
        <rFont val="Calibri"/>
        <family val="2"/>
        <scheme val="minor"/>
      </rPr>
      <t xml:space="preserve"> περιοχης εως</t>
    </r>
  </si>
  <si>
    <r>
      <t xml:space="preserve">ηλθεν </t>
    </r>
    <r>
      <rPr>
        <b/>
        <sz val="11"/>
        <color theme="1"/>
        <rFont val="Calibri"/>
        <family val="2"/>
        <scheme val="minor"/>
      </rPr>
      <t>η πολις</t>
    </r>
    <r>
      <rPr>
        <sz val="11"/>
        <color theme="1"/>
        <rFont val="Calibri"/>
        <family val="2"/>
        <scheme val="minor"/>
      </rPr>
      <t xml:space="preserve"> εν περιοχη εως</t>
    </r>
  </si>
  <si>
    <r>
      <t xml:space="preserve">ηλθεν η πολις </t>
    </r>
    <r>
      <rPr>
        <b/>
        <sz val="11"/>
        <color theme="1"/>
        <rFont val="Calibri"/>
        <family val="2"/>
        <scheme val="minor"/>
      </rPr>
      <t>εν περιοχη</t>
    </r>
    <r>
      <rPr>
        <sz val="11"/>
        <color theme="1"/>
        <rFont val="Calibri"/>
        <family val="2"/>
        <scheme val="minor"/>
      </rPr>
      <t xml:space="preserve"> εως</t>
    </r>
  </si>
  <si>
    <r>
      <t xml:space="preserve">ηλθεν εις πολιν </t>
    </r>
    <r>
      <rPr>
        <b/>
        <sz val="11"/>
        <color theme="1"/>
        <rFont val="Calibri"/>
        <family val="2"/>
        <scheme val="minor"/>
      </rPr>
      <t>περιοχης</t>
    </r>
    <r>
      <rPr>
        <sz val="11"/>
        <color theme="1"/>
        <rFont val="Calibri"/>
        <family val="2"/>
        <scheme val="minor"/>
      </rPr>
      <t xml:space="preserve"> εως</t>
    </r>
  </si>
  <si>
    <t>ενατη</t>
  </si>
  <si>
    <t>ερραγη πολις</t>
  </si>
  <si>
    <t>ερραγη η πολις</t>
  </si>
  <si>
    <t>εστιν του κηπου</t>
  </si>
  <si>
    <t>εστι του κηπου</t>
  </si>
  <si>
    <t>αραβωθ</t>
  </si>
  <si>
    <t>εν παιδες</t>
  </si>
  <si>
    <t>εν πεδαις</t>
  </si>
  <si>
    <t>τω πεμπω</t>
  </si>
  <si>
    <t>τω πεμπτω</t>
  </si>
  <si>
    <t>αυτος εννεακαιδεκατος</t>
  </si>
  <si>
    <t>αυτος ενιαυτος εννεακαιδεκατος</t>
  </si>
  <si>
    <t>βαβυλωνος εις ιλημ</t>
  </si>
  <si>
    <t>βαβυλωνος εν ιερουσαλημ</t>
  </si>
  <si>
    <t>παντας τας τους οικους</t>
  </si>
  <si>
    <t>παντας τους οικους</t>
  </si>
  <si>
    <t>οικον ενεπρησεν</t>
  </si>
  <si>
    <t>οικον μεγαν ενεπρησεν</t>
  </si>
  <si>
    <t>ευπορεια</t>
  </si>
  <si>
    <t>ενεπεσαν προς βασιλεα</t>
  </si>
  <si>
    <r>
      <rPr>
        <b/>
        <sz val="11"/>
        <color theme="1"/>
        <rFont val="Calibri"/>
        <family val="2"/>
        <scheme val="minor"/>
      </rPr>
      <t>ενεπεσαν</t>
    </r>
    <r>
      <rPr>
        <sz val="11"/>
        <color theme="1"/>
        <rFont val="Calibri"/>
        <family val="2"/>
        <scheme val="minor"/>
      </rPr>
      <t xml:space="preserve"> προς βασιλεα</t>
    </r>
  </si>
  <si>
    <r>
      <rPr>
        <b/>
        <sz val="11"/>
        <color theme="1"/>
        <rFont val="Calibri"/>
        <family val="2"/>
        <scheme val="minor"/>
      </rPr>
      <t>ενεπεσον</t>
    </r>
    <r>
      <rPr>
        <sz val="11"/>
        <color theme="1"/>
        <rFont val="Calibri"/>
        <family val="2"/>
        <scheme val="minor"/>
      </rPr>
      <t xml:space="preserve"> προς τον βασιλεα</t>
    </r>
  </si>
  <si>
    <r>
      <t xml:space="preserve">ενεπεσον προς </t>
    </r>
    <r>
      <rPr>
        <b/>
        <sz val="11"/>
        <color theme="1"/>
        <rFont val="Calibri"/>
        <family val="2"/>
        <scheme val="minor"/>
      </rPr>
      <t>τον</t>
    </r>
    <r>
      <rPr>
        <sz val="11"/>
        <color theme="1"/>
        <rFont val="Calibri"/>
        <family val="2"/>
        <scheme val="minor"/>
      </rPr>
      <t xml:space="preserve"> βασιλεα</t>
    </r>
  </si>
  <si>
    <t>μετηρεν ο ναβουζαρδαν</t>
  </si>
  <si>
    <t>μετηρε ο ναβουζαρδαν</t>
  </si>
  <si>
    <t>υπελειπεν</t>
  </si>
  <si>
    <t>γαβιν</t>
  </si>
  <si>
    <t>και εις τους στυλους</t>
  </si>
  <si>
    <t>και τους στυλους</t>
  </si>
  <si>
    <t>και τους μεχωνωθ</t>
  </si>
  <si>
    <t>και τας μεχωνωθ</t>
  </si>
  <si>
    <t>πυρια</t>
  </si>
  <si>
    <t>δυο η θαλασσα μια και τα μεχωνωθ α εποιησεν</t>
  </si>
  <si>
    <r>
      <t xml:space="preserve">δυο </t>
    </r>
    <r>
      <rPr>
        <b/>
        <sz val="11"/>
        <color theme="1"/>
        <rFont val="Calibri"/>
        <family val="2"/>
        <scheme val="minor"/>
      </rPr>
      <t>και</t>
    </r>
    <r>
      <rPr>
        <sz val="11"/>
        <color theme="1"/>
        <rFont val="Calibri"/>
        <family val="2"/>
        <scheme val="minor"/>
      </rPr>
      <t xml:space="preserve"> την θαλασσαν μιαν και τας μεχωνωθ ας εποιησεν</t>
    </r>
  </si>
  <si>
    <r>
      <t xml:space="preserve">δυο </t>
    </r>
    <r>
      <rPr>
        <b/>
        <sz val="11"/>
        <color theme="1"/>
        <rFont val="Calibri"/>
        <family val="2"/>
        <scheme val="minor"/>
      </rPr>
      <t>η θαλασσα μια</t>
    </r>
    <r>
      <rPr>
        <sz val="11"/>
        <color theme="1"/>
        <rFont val="Calibri"/>
        <family val="2"/>
        <scheme val="minor"/>
      </rPr>
      <t xml:space="preserve"> και τα μεχωνωθ α εποιησεν</t>
    </r>
  </si>
  <si>
    <r>
      <t xml:space="preserve">δυο και </t>
    </r>
    <r>
      <rPr>
        <b/>
        <sz val="11"/>
        <color theme="1"/>
        <rFont val="Calibri"/>
        <family val="2"/>
        <scheme val="minor"/>
      </rPr>
      <t>την θαλασσαν μιαν</t>
    </r>
    <r>
      <rPr>
        <sz val="11"/>
        <color theme="1"/>
        <rFont val="Calibri"/>
        <family val="2"/>
        <scheme val="minor"/>
      </rPr>
      <t xml:space="preserve"> και τας μεχωνωθ ας εποιησεν</t>
    </r>
  </si>
  <si>
    <r>
      <t xml:space="preserve">δυο η θαλασσα μια και </t>
    </r>
    <r>
      <rPr>
        <b/>
        <sz val="11"/>
        <color theme="1"/>
        <rFont val="Calibri"/>
        <family val="2"/>
        <scheme val="minor"/>
      </rPr>
      <t>τα μεχωνωθ α</t>
    </r>
    <r>
      <rPr>
        <sz val="11"/>
        <color theme="1"/>
        <rFont val="Calibri"/>
        <family val="2"/>
        <scheme val="minor"/>
      </rPr>
      <t xml:space="preserve"> εποιησεν</t>
    </r>
  </si>
  <si>
    <r>
      <t xml:space="preserve">δυο και την θαλασσαν μιαν και </t>
    </r>
    <r>
      <rPr>
        <b/>
        <sz val="11"/>
        <color theme="1"/>
        <rFont val="Calibri"/>
        <family val="2"/>
        <scheme val="minor"/>
      </rPr>
      <t>τας μεχωνωθ ας</t>
    </r>
    <r>
      <rPr>
        <sz val="11"/>
        <color theme="1"/>
        <rFont val="Calibri"/>
        <family val="2"/>
        <scheme val="minor"/>
      </rPr>
      <t xml:space="preserve"> εποιησεν</t>
    </r>
  </si>
  <si>
    <t>οκτωκαιδεκα πηχων</t>
  </si>
  <si>
    <t>οκτωκαιδεκα πηχεων</t>
  </si>
  <si>
    <r>
      <t xml:space="preserve">τριων </t>
    </r>
    <r>
      <rPr>
        <b/>
        <sz val="11"/>
        <color theme="1"/>
        <rFont val="Calibri"/>
        <family val="2"/>
        <scheme val="minor"/>
      </rPr>
      <t>πηχων</t>
    </r>
    <r>
      <rPr>
        <sz val="11"/>
        <color theme="1"/>
        <rFont val="Calibri"/>
        <family val="2"/>
        <scheme val="minor"/>
      </rPr>
      <t xml:space="preserve"> σαβαχ</t>
    </r>
  </si>
  <si>
    <r>
      <t xml:space="preserve">τριων </t>
    </r>
    <r>
      <rPr>
        <b/>
        <sz val="11"/>
        <color theme="1"/>
        <rFont val="Calibri"/>
        <family val="2"/>
        <scheme val="minor"/>
      </rPr>
      <t>πηχεων</t>
    </r>
    <r>
      <rPr>
        <sz val="11"/>
        <color theme="1"/>
        <rFont val="Calibri"/>
        <family val="2"/>
        <scheme val="minor"/>
      </rPr>
      <t xml:space="preserve"> σαβαχ</t>
    </r>
  </si>
  <si>
    <r>
      <t xml:space="preserve">τριων πηχων </t>
    </r>
    <r>
      <rPr>
        <b/>
        <sz val="11"/>
        <color theme="1"/>
        <rFont val="Calibri"/>
        <family val="2"/>
        <scheme val="minor"/>
      </rPr>
      <t>σαβαχ</t>
    </r>
  </si>
  <si>
    <r>
      <t xml:space="preserve">τριων πηχεων </t>
    </r>
    <r>
      <rPr>
        <b/>
        <sz val="11"/>
        <color theme="1"/>
        <rFont val="Calibri"/>
        <family val="2"/>
        <scheme val="minor"/>
      </rPr>
      <t>σαβαχ</t>
    </r>
  </si>
  <si>
    <t>επι του χωθαρ</t>
  </si>
  <si>
    <t>επι τω χωθαρ</t>
  </si>
  <si>
    <t>κατα τα αυτα</t>
  </si>
  <si>
    <t>κατα ταυτα</t>
  </si>
  <si>
    <t>σαραια ιερεα</t>
  </si>
  <si>
    <t>σαραιαν ιερεα</t>
  </si>
  <si>
    <t>τον γραμματαιαν του</t>
  </si>
  <si>
    <t>τον γραμματεα του</t>
  </si>
  <si>
    <t>και επτα ανδρας</t>
  </si>
  <si>
    <t>επτα -&gt; εξηκοντα</t>
  </si>
  <si>
    <t>και απηγαγεν</t>
  </si>
  <si>
    <t>αιμαθ</t>
  </si>
  <si>
    <t>ιουδαια ους</t>
  </si>
  <si>
    <t>ιουδα ους</t>
  </si>
  <si>
    <t>επ αυτω τον</t>
  </si>
  <si>
    <t>επ αυτων τον</t>
  </si>
  <si>
    <t>ναθανιου</t>
  </si>
  <si>
    <r>
      <t xml:space="preserve">υιος </t>
    </r>
    <r>
      <rPr>
        <b/>
        <sz val="11"/>
        <color theme="1"/>
        <rFont val="Calibri"/>
        <family val="2"/>
        <scheme val="minor"/>
      </rPr>
      <t>θανεμαν</t>
    </r>
    <r>
      <rPr>
        <sz val="11"/>
        <color theme="1"/>
        <rFont val="Calibri"/>
        <family val="2"/>
        <scheme val="minor"/>
      </rPr>
      <t xml:space="preserve"> ο νεσωφαθειτης</t>
    </r>
  </si>
  <si>
    <r>
      <t xml:space="preserve">υιος </t>
    </r>
    <r>
      <rPr>
        <b/>
        <sz val="11"/>
        <color theme="1"/>
        <rFont val="Calibri"/>
        <family val="2"/>
        <scheme val="minor"/>
      </rPr>
      <t>θανεματ</t>
    </r>
    <r>
      <rPr>
        <sz val="11"/>
        <color theme="1"/>
        <rFont val="Calibri"/>
        <family val="2"/>
        <scheme val="minor"/>
      </rPr>
      <t xml:space="preserve"> ο νεεωφαθιτης</t>
    </r>
  </si>
  <si>
    <r>
      <t xml:space="preserve">υιος θανεμαν ο </t>
    </r>
    <r>
      <rPr>
        <b/>
        <sz val="11"/>
        <color theme="1"/>
        <rFont val="Calibri"/>
        <family val="2"/>
        <scheme val="minor"/>
      </rPr>
      <t>νεσωφαθειτης</t>
    </r>
  </si>
  <si>
    <r>
      <t xml:space="preserve">υιος θανεματ ο </t>
    </r>
    <r>
      <rPr>
        <b/>
        <sz val="11"/>
        <color theme="1"/>
        <rFont val="Calibri"/>
        <family val="2"/>
        <scheme val="minor"/>
      </rPr>
      <t>νεεωφαθιτης</t>
    </r>
  </si>
  <si>
    <t>θανεμαθ</t>
  </si>
  <si>
    <t>νετωφαθιτης</t>
  </si>
  <si>
    <t>ωμοσεν αυτοις</t>
  </si>
  <si>
    <t>ωμοσε αυτοις</t>
  </si>
  <si>
    <t>απεθανεν και</t>
  </si>
  <si>
    <t>απεθανε και</t>
  </si>
  <si>
    <t>ευιλμαρωδαχ</t>
  </si>
  <si>
    <t>κεφαλην ιωακειμ</t>
  </si>
  <si>
    <t>κεφαλην ιωακιμ</t>
  </si>
  <si>
    <t>του ιωακειμ</t>
  </si>
  <si>
    <t>του ιωακιμ</t>
  </si>
  <si>
    <t>ελαλησεν μετ αυτου</t>
  </si>
  <si>
    <t>ελαλησε μετ αυτου</t>
  </si>
  <si>
    <t>εστιατορια θεραποντος εδοθη</t>
  </si>
  <si>
    <t>εστιατορια διαπαντος εδοθη</t>
  </si>
  <si>
    <t>Other</t>
  </si>
  <si>
    <t>Speech part add/omitted</t>
  </si>
  <si>
    <t>Visual Cues</t>
  </si>
  <si>
    <t>Duplicate Material</t>
  </si>
  <si>
    <t>Singularity</t>
  </si>
  <si>
    <t>Secondary</t>
  </si>
  <si>
    <t>Minutiae</t>
  </si>
  <si>
    <t>Nonsense</t>
  </si>
  <si>
    <t>Adjective</t>
  </si>
  <si>
    <t>Present</t>
  </si>
  <si>
    <t>Dittography</t>
  </si>
  <si>
    <t>Singular</t>
  </si>
  <si>
    <t>Itacism</t>
  </si>
  <si>
    <t>Generated - strict</t>
  </si>
  <si>
    <t>Article</t>
  </si>
  <si>
    <t>Absent</t>
  </si>
  <si>
    <t>Repetition</t>
  </si>
  <si>
    <t>Non-singular</t>
  </si>
  <si>
    <t>Movable ν</t>
  </si>
  <si>
    <t>Generated - contextual</t>
  </si>
  <si>
    <t>Adverb</t>
  </si>
  <si>
    <t>Iota Adscript</t>
  </si>
  <si>
    <t>Removed - strict</t>
  </si>
  <si>
    <t>Conjunction</t>
  </si>
  <si>
    <t>Iota Subscript</t>
  </si>
  <si>
    <t>Removed - contextual</t>
  </si>
  <si>
    <t>Compound word</t>
  </si>
  <si>
    <t>Abbreviation</t>
  </si>
  <si>
    <t>Noun</t>
  </si>
  <si>
    <t>Breathings</t>
  </si>
  <si>
    <t>Pronoun</t>
  </si>
  <si>
    <t>Accents</t>
  </si>
  <si>
    <t>Preposition</t>
  </si>
  <si>
    <t>Punctuation</t>
  </si>
  <si>
    <t>Participle</t>
  </si>
  <si>
    <t>Vocative</t>
  </si>
  <si>
    <t>Exclusion Grounds</t>
  </si>
  <si>
    <t>Corrector Followed</t>
  </si>
  <si>
    <t>Apograph Corrected</t>
  </si>
  <si>
    <t>Phrase Length</t>
  </si>
  <si>
    <t>Words Length</t>
  </si>
  <si>
    <t>Letters Length</t>
  </si>
  <si>
    <t>Speech Part Add/Omitted</t>
  </si>
  <si>
    <t>Cue Regions</t>
  </si>
  <si>
    <t>Cue Length</t>
  </si>
  <si>
    <t>AO Word Frequency</t>
  </si>
  <si>
    <t>SUB Frequency Difference</t>
  </si>
  <si>
    <t>Orthographic - General</t>
  </si>
  <si>
    <t>Harmonization - Context</t>
  </si>
  <si>
    <t>Parallel Present</t>
  </si>
  <si>
    <t>Harmonization - Parallel</t>
  </si>
  <si>
    <t>Mere Minutiae</t>
  </si>
  <si>
    <t>Review</t>
  </si>
  <si>
    <t>Disharmonizing</t>
  </si>
  <si>
    <t>Substitution - Word</t>
  </si>
  <si>
    <t>NA</t>
  </si>
  <si>
    <t>Substitution - Form</t>
  </si>
  <si>
    <t>Substitution - Both</t>
  </si>
  <si>
    <t>Below word level</t>
  </si>
  <si>
    <t>Particle</t>
  </si>
  <si>
    <t>Name Spelling</t>
  </si>
  <si>
    <t>Verb</t>
  </si>
  <si>
    <t>Unfiltered variants:</t>
  </si>
  <si>
    <t>Total variants:</t>
  </si>
  <si>
    <t>ΝΑ</t>
  </si>
  <si>
    <t>AC</t>
  </si>
  <si>
    <t>ι-ει</t>
  </si>
  <si>
    <t>ει-ι</t>
  </si>
  <si>
    <t>ε-αι</t>
  </si>
  <si>
    <t>αι-ε</t>
  </si>
  <si>
    <t>ει-ε</t>
  </si>
  <si>
    <t>BD:CD</t>
  </si>
  <si>
    <t>4:4</t>
  </si>
  <si>
    <t>AB:AC</t>
  </si>
  <si>
    <t>3:3</t>
  </si>
  <si>
    <t>ε-η</t>
  </si>
  <si>
    <t>3</t>
  </si>
  <si>
    <t>ο-ω</t>
  </si>
  <si>
    <t>η-ε</t>
  </si>
  <si>
    <t>8</t>
  </si>
  <si>
    <t>ω-ο</t>
  </si>
  <si>
    <t>1.0.1 transposition</t>
  </si>
  <si>
    <t>5</t>
  </si>
  <si>
    <t>AC:BD</t>
  </si>
  <si>
    <t>7</t>
  </si>
  <si>
    <t>η-ι</t>
  </si>
  <si>
    <t>14</t>
  </si>
  <si>
    <t>9</t>
  </si>
  <si>
    <t>freq = θαγλαθφελλασαρ (freq of apograph form = 0)</t>
  </si>
  <si>
    <t>5:8</t>
  </si>
  <si>
    <t>εκοιμηθη ιωαθαμ μετα των πατερων αυτου εν πολει δαδ</t>
  </si>
  <si>
    <r>
      <t xml:space="preserve">εκοιμηθη ιωαθαμ μετα των πατερων αυτου </t>
    </r>
    <r>
      <rPr>
        <b/>
        <sz val="11"/>
        <color theme="1"/>
        <rFont val="Calibri"/>
        <family val="2"/>
        <scheme val="minor"/>
      </rPr>
      <t>ε</t>
    </r>
    <r>
      <rPr>
        <sz val="11"/>
        <color theme="1"/>
        <rFont val="Calibri"/>
        <family val="2"/>
        <scheme val="minor"/>
      </rPr>
      <t xml:space="preserve"> και εταφη μετα των πατερω[ν] αυτου </t>
    </r>
    <r>
      <rPr>
        <b/>
        <sz val="11"/>
        <color theme="1"/>
        <rFont val="Calibri"/>
        <family val="2"/>
        <scheme val="minor"/>
      </rPr>
      <t>ε</t>
    </r>
    <r>
      <rPr>
        <sz val="11"/>
        <color theme="1"/>
        <rFont val="Calibri"/>
        <family val="2"/>
        <scheme val="minor"/>
      </rPr>
      <t xml:space="preserve"> εν πολει δαυιδ</t>
    </r>
  </si>
  <si>
    <r>
      <t xml:space="preserve">εκοιμηθη ιωαθαμ μετα των πατερων αυτου </t>
    </r>
    <r>
      <rPr>
        <b/>
        <sz val="11"/>
        <color theme="1"/>
        <rFont val="Calibri"/>
        <family val="2"/>
        <scheme val="minor"/>
      </rPr>
      <t>ε και εταφη μετα των πατερω[ν] αυτου ε</t>
    </r>
    <r>
      <rPr>
        <sz val="11"/>
        <color theme="1"/>
        <rFont val="Calibri"/>
        <family val="2"/>
        <scheme val="minor"/>
      </rPr>
      <t xml:space="preserve"> εν πολει δαυιδ</t>
    </r>
  </si>
  <si>
    <t>18</t>
  </si>
  <si>
    <t>16</t>
  </si>
  <si>
    <t>προσεχεε το αιμα</t>
  </si>
  <si>
    <t>(16) ενετειλατο αυτω ο βασιλευς αχαζ (17) τα συγκλισματα των μεχωνωθ και μετηρεν</t>
  </si>
  <si>
    <r>
      <t xml:space="preserve">(16) ενετειλατο αυτω ο βασιλευς αχαζ (17) </t>
    </r>
    <r>
      <rPr>
        <b/>
        <sz val="11"/>
        <color theme="1"/>
        <rFont val="Calibri"/>
        <family val="2"/>
        <scheme val="minor"/>
      </rPr>
      <t>και συνεκοψεν ο βασιλευς αχαζ</t>
    </r>
    <r>
      <rPr>
        <sz val="11"/>
        <color theme="1"/>
        <rFont val="Calibri"/>
        <family val="2"/>
        <scheme val="minor"/>
      </rPr>
      <t xml:space="preserve"> τα συγκλεισματα των μαχιν[ωθ] και μετηρεν</t>
    </r>
  </si>
  <si>
    <r>
      <t xml:space="preserve">(16) ενετειλατο αυτω ο βασιλευς αχαζ (17) τα </t>
    </r>
    <r>
      <rPr>
        <b/>
        <sz val="11"/>
        <color theme="1"/>
        <rFont val="Calibri"/>
        <family val="2"/>
        <scheme val="minor"/>
      </rPr>
      <t>συγκλισματα</t>
    </r>
    <r>
      <rPr>
        <sz val="11"/>
        <color theme="1"/>
        <rFont val="Calibri"/>
        <family val="2"/>
        <scheme val="minor"/>
      </rPr>
      <t xml:space="preserve"> των μεχωνωθ και μετηρεν</t>
    </r>
  </si>
  <si>
    <r>
      <t xml:space="preserve">(16) ενετειλατο αυτω ο βασιλευς αχαζ (17) και συνεκοψεν ο βασιλευς αχαζ τα </t>
    </r>
    <r>
      <rPr>
        <b/>
        <sz val="11"/>
        <color theme="1"/>
        <rFont val="Calibri"/>
        <family val="2"/>
        <scheme val="minor"/>
      </rPr>
      <t>συγκλεισματα</t>
    </r>
    <r>
      <rPr>
        <sz val="11"/>
        <color theme="1"/>
        <rFont val="Calibri"/>
        <family val="2"/>
        <scheme val="minor"/>
      </rPr>
      <t xml:space="preserve"> των μαχιν[ωθ] και μετηρεν</t>
    </r>
  </si>
  <si>
    <r>
      <t xml:space="preserve">(16) ενετειλατο αυτω ο βασιλευς αχαζ (17) τα συγκλισματα των </t>
    </r>
    <r>
      <rPr>
        <b/>
        <sz val="11"/>
        <color theme="1"/>
        <rFont val="Calibri"/>
        <family val="2"/>
        <scheme val="minor"/>
      </rPr>
      <t>μεχωνωθ</t>
    </r>
    <r>
      <rPr>
        <sz val="11"/>
        <color theme="1"/>
        <rFont val="Calibri"/>
        <family val="2"/>
        <scheme val="minor"/>
      </rPr>
      <t xml:space="preserve"> και μετηρεν</t>
    </r>
  </si>
  <si>
    <r>
      <t xml:space="preserve">(16) ενετειλατο αυτω ο βασιλευς αχαζ (17) και συνεκοψεν ο βασιλευς αχαζ τα συγκλεισματα των </t>
    </r>
    <r>
      <rPr>
        <b/>
        <sz val="11"/>
        <color theme="1"/>
        <rFont val="Calibri"/>
        <family val="2"/>
        <scheme val="minor"/>
      </rPr>
      <t>μαχιν[ωθ]</t>
    </r>
    <r>
      <rPr>
        <sz val="11"/>
        <color theme="1"/>
        <rFont val="Calibri"/>
        <family val="2"/>
        <scheme val="minor"/>
      </rPr>
      <t xml:space="preserve"> και μετηρεν</t>
    </r>
  </si>
  <si>
    <t>13</t>
  </si>
  <si>
    <t>7:5</t>
  </si>
  <si>
    <t>addition set in square brackets; freq = μαντεια</t>
  </si>
  <si>
    <r>
      <rPr>
        <b/>
        <sz val="11"/>
        <color theme="1"/>
        <rFont val="Calibri"/>
        <family val="2"/>
        <scheme val="minor"/>
      </rPr>
      <t>σοκχωθβενιθει</t>
    </r>
    <r>
      <rPr>
        <sz val="11"/>
        <color theme="1"/>
        <rFont val="Calibri"/>
        <family val="2"/>
        <scheme val="minor"/>
      </rPr>
      <t xml:space="preserve"> και οι ανδρες αιμαθ</t>
    </r>
  </si>
  <si>
    <r>
      <rPr>
        <b/>
        <sz val="11"/>
        <color theme="1"/>
        <rFont val="Calibri"/>
        <family val="2"/>
        <scheme val="minor"/>
      </rPr>
      <t>σωκχωθ βενιθι</t>
    </r>
    <r>
      <rPr>
        <sz val="11"/>
        <color theme="1"/>
        <rFont val="Calibri"/>
        <family val="2"/>
        <scheme val="minor"/>
      </rPr>
      <t xml:space="preserve"> αβαδζερ και την αιβας και οι ανδρες χουθ εποιησαν την εργελ και οι ανδρες αιμαθ</t>
    </r>
  </si>
  <si>
    <t>(16) αυτα βασιλει ασσυριων (17) τον θαρθαν</t>
  </si>
  <si>
    <t>(16) αυτα βασιλει ασσυριων (17) και απεστειλε βασιλευς ασσυριων τον θαρθαν</t>
  </si>
  <si>
    <t>square brackets; freq = ασσυριος</t>
  </si>
  <si>
    <t>η-ι; ι-η</t>
  </si>
  <si>
    <r>
      <rPr>
        <b/>
        <sz val="11"/>
        <color theme="1"/>
        <rFont val="Calibri"/>
        <family val="2"/>
        <scheme val="minor"/>
      </rPr>
      <t>ελιακειμ</t>
    </r>
    <r>
      <rPr>
        <sz val="11"/>
        <color theme="1"/>
        <rFont val="Calibri"/>
        <family val="2"/>
        <scheme val="minor"/>
      </rPr>
      <t xml:space="preserve"> ο του χελκιου ο οικονομος ο υιος χελκιου και σομνας</t>
    </r>
  </si>
  <si>
    <r>
      <rPr>
        <b/>
        <sz val="11"/>
        <color theme="1"/>
        <rFont val="Calibri"/>
        <family val="2"/>
        <scheme val="minor"/>
      </rPr>
      <t>ελιακιμ</t>
    </r>
    <r>
      <rPr>
        <sz val="11"/>
        <color theme="1"/>
        <rFont val="Calibri"/>
        <family val="2"/>
        <scheme val="minor"/>
      </rPr>
      <t xml:space="preserve"> ο υιος χελκιου ο οικονομος και σομνας</t>
    </r>
  </si>
  <si>
    <r>
      <t xml:space="preserve">ελιακειμ ο </t>
    </r>
    <r>
      <rPr>
        <b/>
        <sz val="11"/>
        <color theme="1"/>
        <rFont val="Calibri"/>
        <family val="2"/>
        <scheme val="minor"/>
      </rPr>
      <t>του</t>
    </r>
    <r>
      <rPr>
        <sz val="11"/>
        <color theme="1"/>
        <rFont val="Calibri"/>
        <family val="2"/>
        <scheme val="minor"/>
      </rPr>
      <t xml:space="preserve"> χελκιου ο οικονομος ο υιος χελκιου και σομνας</t>
    </r>
  </si>
  <si>
    <r>
      <t xml:space="preserve">ελιακιμ ο </t>
    </r>
    <r>
      <rPr>
        <b/>
        <sz val="11"/>
        <color theme="1"/>
        <rFont val="Calibri"/>
        <family val="2"/>
        <scheme val="minor"/>
      </rPr>
      <t>υιος</t>
    </r>
    <r>
      <rPr>
        <sz val="11"/>
        <color theme="1"/>
        <rFont val="Calibri"/>
        <family val="2"/>
        <scheme val="minor"/>
      </rPr>
      <t xml:space="preserve"> χελκιου ο οικονομος και σομνας</t>
    </r>
  </si>
  <si>
    <r>
      <t xml:space="preserve">ελιακειμ ο του χελκιου ο οικονομος </t>
    </r>
    <r>
      <rPr>
        <b/>
        <sz val="11"/>
        <color theme="1"/>
        <rFont val="Calibri"/>
        <family val="2"/>
        <scheme val="minor"/>
      </rPr>
      <t>ο υιος χελκιου</t>
    </r>
    <r>
      <rPr>
        <sz val="11"/>
        <color theme="1"/>
        <rFont val="Calibri"/>
        <family val="2"/>
        <scheme val="minor"/>
      </rPr>
      <t xml:space="preserve"> και σομνας</t>
    </r>
  </si>
  <si>
    <r>
      <t xml:space="preserve">ελιακειμ ο του </t>
    </r>
    <r>
      <rPr>
        <b/>
        <sz val="11"/>
        <color theme="1"/>
        <rFont val="Calibri"/>
        <family val="2"/>
        <scheme val="minor"/>
      </rPr>
      <t>χελκιου</t>
    </r>
    <r>
      <rPr>
        <sz val="11"/>
        <color theme="1"/>
        <rFont val="Calibri"/>
        <family val="2"/>
        <scheme val="minor"/>
      </rPr>
      <t xml:space="preserve"> ο οικονομος ο υιος χελκιου και σομνας</t>
    </r>
  </si>
  <si>
    <r>
      <t xml:space="preserve">ελιακιμ ο υιος </t>
    </r>
    <r>
      <rPr>
        <b/>
        <sz val="11"/>
        <color theme="1"/>
        <rFont val="Calibri"/>
        <family val="2"/>
        <scheme val="minor"/>
      </rPr>
      <t>χελκιου</t>
    </r>
    <r>
      <rPr>
        <sz val="11"/>
        <color theme="1"/>
        <rFont val="Calibri"/>
        <family val="2"/>
        <scheme val="minor"/>
      </rPr>
      <t xml:space="preserve"> ο οικονομος και σομνας</t>
    </r>
  </si>
  <si>
    <t>freq = χελκιας</t>
  </si>
  <si>
    <r>
      <rPr>
        <b/>
        <sz val="11"/>
        <color theme="1"/>
        <rFont val="Calibri"/>
        <family val="2"/>
        <scheme val="minor"/>
      </rPr>
      <t>ανα</t>
    </r>
    <r>
      <rPr>
        <sz val="11"/>
        <color theme="1"/>
        <rFont val="Calibri"/>
        <family val="2"/>
        <scheme val="minor"/>
      </rPr>
      <t xml:space="preserve"> και αυτα</t>
    </r>
  </si>
  <si>
    <r>
      <rPr>
        <b/>
        <sz val="11"/>
        <color theme="1"/>
        <rFont val="Calibri"/>
        <family val="2"/>
        <scheme val="minor"/>
      </rPr>
      <t>ανα</t>
    </r>
    <r>
      <rPr>
        <sz val="11"/>
        <color theme="1"/>
        <rFont val="Calibri"/>
        <family val="2"/>
        <scheme val="minor"/>
      </rPr>
      <t xml:space="preserve"> και αυα</t>
    </r>
  </si>
  <si>
    <r>
      <t xml:space="preserve">ανα και </t>
    </r>
    <r>
      <rPr>
        <b/>
        <sz val="11"/>
        <color theme="1"/>
        <rFont val="Calibri"/>
        <family val="2"/>
        <scheme val="minor"/>
      </rPr>
      <t>αυτα</t>
    </r>
  </si>
  <si>
    <r>
      <t xml:space="preserve">ανα και </t>
    </r>
    <r>
      <rPr>
        <b/>
        <sz val="11"/>
        <color theme="1"/>
        <rFont val="Calibri"/>
        <family val="2"/>
        <scheme val="minor"/>
      </rPr>
      <t>αυα</t>
    </r>
  </si>
  <si>
    <r>
      <t xml:space="preserve">δια </t>
    </r>
    <r>
      <rPr>
        <b/>
        <sz val="11"/>
        <color theme="1"/>
        <rFont val="Calibri"/>
        <family val="2"/>
        <scheme val="minor"/>
      </rPr>
      <t>με</t>
    </r>
    <r>
      <rPr>
        <sz val="11"/>
        <color theme="1"/>
        <rFont val="Calibri"/>
        <family val="2"/>
        <scheme val="minor"/>
      </rPr>
      <t xml:space="preserve"> και δια δαδ</t>
    </r>
  </si>
  <si>
    <r>
      <t xml:space="preserve">δι </t>
    </r>
    <r>
      <rPr>
        <b/>
        <sz val="11"/>
        <color theme="1"/>
        <rFont val="Calibri"/>
        <family val="2"/>
        <scheme val="minor"/>
      </rPr>
      <t>εμε</t>
    </r>
    <r>
      <rPr>
        <sz val="11"/>
        <color theme="1"/>
        <rFont val="Calibri"/>
        <family val="2"/>
        <scheme val="minor"/>
      </rPr>
      <t xml:space="preserve"> και δαυιδ</t>
    </r>
  </si>
  <si>
    <r>
      <rPr>
        <b/>
        <sz val="11"/>
        <color theme="1"/>
        <rFont val="Calibri"/>
        <family val="2"/>
        <scheme val="minor"/>
      </rPr>
      <t xml:space="preserve">δι </t>
    </r>
    <r>
      <rPr>
        <sz val="11"/>
        <color theme="1"/>
        <rFont val="Calibri"/>
        <family val="2"/>
        <scheme val="minor"/>
      </rPr>
      <t>εμε και δαυιδ</t>
    </r>
  </si>
  <si>
    <r>
      <rPr>
        <b/>
        <sz val="11"/>
        <color theme="1"/>
        <rFont val="Calibri"/>
        <family val="2"/>
        <scheme val="minor"/>
      </rPr>
      <t xml:space="preserve">δια </t>
    </r>
    <r>
      <rPr>
        <sz val="11"/>
        <color theme="1"/>
        <rFont val="Calibri"/>
        <family val="2"/>
        <scheme val="minor"/>
      </rPr>
      <t>με και δια δαδ</t>
    </r>
  </si>
  <si>
    <t>μου ειδον</t>
  </si>
  <si>
    <t>απο της ημερας ταυτης (16) και γε</t>
  </si>
  <si>
    <t>απο της ημερας ης εξηγαγον τους πατερας αυτων εξ αιγυπτου και εως της ημερας ταυτης (16) και γε</t>
  </si>
  <si>
    <t>square brackets; freq = εξαγω</t>
  </si>
  <si>
    <r>
      <t xml:space="preserve">εξωθεν ιλημ εις </t>
    </r>
    <r>
      <rPr>
        <b/>
        <sz val="11"/>
        <color theme="1"/>
        <rFont val="Calibri"/>
        <family val="2"/>
        <scheme val="minor"/>
      </rPr>
      <t>το</t>
    </r>
    <r>
      <rPr>
        <sz val="11"/>
        <color theme="1"/>
        <rFont val="Calibri"/>
        <family val="2"/>
        <scheme val="minor"/>
      </rPr>
      <t xml:space="preserve"> χειμαρρουν κεδρων και ελεπτυνεν</t>
    </r>
  </si>
  <si>
    <t>εξωθεν ιλημ εις το χειμαρρουν κεδρων και ελεπτυνεν</t>
  </si>
  <si>
    <r>
      <t xml:space="preserve">εξωθεν ιερουσαλημ εις </t>
    </r>
    <r>
      <rPr>
        <b/>
        <sz val="11"/>
        <color theme="1"/>
        <rFont val="Calibri"/>
        <family val="2"/>
        <scheme val="minor"/>
      </rPr>
      <t>τον</t>
    </r>
    <r>
      <rPr>
        <sz val="11"/>
        <color theme="1"/>
        <rFont val="Calibri"/>
        <family val="2"/>
        <scheme val="minor"/>
      </rPr>
      <t xml:space="preserve"> χειμαρρουν κεδρων και κατεκαυσεν αυτον εν τω χειμαρρω κεδρων και ελεπτυνεν</t>
    </r>
  </si>
  <si>
    <r>
      <t xml:space="preserve">εξωθεν ιερουσαλημ εις τον χειμαρρουν κεδρων </t>
    </r>
    <r>
      <rPr>
        <b/>
        <sz val="11"/>
        <color theme="1"/>
        <rFont val="Calibri"/>
        <family val="2"/>
        <scheme val="minor"/>
      </rPr>
      <t>και κατεκαυσεν αυτον εν τω χειμαρρω κεδρων</t>
    </r>
    <r>
      <rPr>
        <sz val="11"/>
        <color theme="1"/>
        <rFont val="Calibri"/>
        <family val="2"/>
        <scheme val="minor"/>
      </rPr>
      <t xml:space="preserve"> και ελεπτυνεν</t>
    </r>
  </si>
  <si>
    <t>18:3</t>
  </si>
  <si>
    <t>square brackets; freq = κατακαιω</t>
  </si>
  <si>
    <r>
      <rPr>
        <b/>
        <sz val="11"/>
        <color theme="1"/>
        <rFont val="Calibri"/>
        <family val="2"/>
        <scheme val="minor"/>
      </rPr>
      <t xml:space="preserve">κατεκαυσεν </t>
    </r>
    <r>
      <rPr>
        <sz val="11"/>
        <color theme="1"/>
        <rFont val="Calibri"/>
        <family val="2"/>
        <scheme val="minor"/>
      </rPr>
      <t>τους ιππους</t>
    </r>
  </si>
  <si>
    <t>εδωκεν βασιλευς</t>
  </si>
  <si>
    <t>εδωκαν βασιλεις</t>
  </si>
  <si>
    <t>square brackets; freq = χαλδαιος</t>
  </si>
  <si>
    <r>
      <t xml:space="preserve">οτι </t>
    </r>
    <r>
      <rPr>
        <b/>
        <sz val="11"/>
        <color theme="1"/>
        <rFont val="Calibri"/>
        <family val="2"/>
        <scheme val="minor"/>
      </rPr>
      <t>ελα</t>
    </r>
    <r>
      <rPr>
        <sz val="11"/>
        <color theme="1"/>
        <rFont val="Calibri"/>
        <family val="2"/>
        <scheme val="minor"/>
      </rPr>
      <t xml:space="preserve"> βαβυλωνος απο του</t>
    </r>
  </si>
  <si>
    <r>
      <t xml:space="preserve">οτι </t>
    </r>
    <r>
      <rPr>
        <b/>
        <sz val="11"/>
        <color theme="1"/>
        <rFont val="Calibri"/>
        <family val="2"/>
        <scheme val="minor"/>
      </rPr>
      <t>ελαβεν</t>
    </r>
    <r>
      <rPr>
        <sz val="11"/>
        <color theme="1"/>
        <rFont val="Calibri"/>
        <family val="2"/>
        <scheme val="minor"/>
      </rPr>
      <t xml:space="preserve"> βασιλευς βαβυλωνος απο του</t>
    </r>
  </si>
  <si>
    <r>
      <t xml:space="preserve">οτι ελαβεν </t>
    </r>
    <r>
      <rPr>
        <b/>
        <sz val="11"/>
        <color theme="1"/>
        <rFont val="Calibri"/>
        <family val="2"/>
        <scheme val="minor"/>
      </rPr>
      <t>βασιλευς</t>
    </r>
    <r>
      <rPr>
        <sz val="11"/>
        <color theme="1"/>
        <rFont val="Calibri"/>
        <family val="2"/>
        <scheme val="minor"/>
      </rPr>
      <t xml:space="preserve"> βαβυλωνος απο του</t>
    </r>
  </si>
  <si>
    <r>
      <t xml:space="preserve">υιος εικοσι </t>
    </r>
    <r>
      <rPr>
        <b/>
        <sz val="11"/>
        <color theme="1"/>
        <rFont val="Calibri"/>
        <family val="2"/>
        <scheme val="minor"/>
      </rPr>
      <t>και ενος</t>
    </r>
    <r>
      <rPr>
        <sz val="11"/>
        <color theme="1"/>
        <rFont val="Calibri"/>
        <family val="2"/>
        <scheme val="minor"/>
      </rPr>
      <t xml:space="preserve"> ενιαυτων σεδεκιας</t>
    </r>
  </si>
  <si>
    <r>
      <t xml:space="preserve">υιος εικοσι </t>
    </r>
    <r>
      <rPr>
        <b/>
        <sz val="11"/>
        <color theme="1"/>
        <rFont val="Calibri"/>
        <family val="2"/>
        <scheme val="minor"/>
      </rPr>
      <t>ετων</t>
    </r>
    <r>
      <rPr>
        <sz val="11"/>
        <color theme="1"/>
        <rFont val="Calibri"/>
        <family val="2"/>
        <scheme val="minor"/>
      </rPr>
      <t xml:space="preserve"> σεδεκιας</t>
    </r>
  </si>
  <si>
    <r>
      <t xml:space="preserve">υιος εικοσι και ενος </t>
    </r>
    <r>
      <rPr>
        <b/>
        <sz val="11"/>
        <color theme="1"/>
        <rFont val="Calibri"/>
        <family val="2"/>
        <scheme val="minor"/>
      </rPr>
      <t>ενιαυτων</t>
    </r>
    <r>
      <rPr>
        <sz val="11"/>
        <color theme="1"/>
        <rFont val="Calibri"/>
        <family val="2"/>
        <scheme val="minor"/>
      </rPr>
      <t xml:space="preserve"> σεδεκιας</t>
    </r>
  </si>
  <si>
    <t>counting only exchange of εις -&gt; η (change of case in πολις accounted for by that change</t>
  </si>
  <si>
    <t>at least in Accordance, ιουδα not the common form (ιουδας)</t>
  </si>
  <si>
    <t>skipped 1 line (232v.2.24; visual cues present); freq = αντι; autograph follows pattern of 15:10-11 (και εθανατωσαν αυτον και σελλουμ εβασιλευσεν αντ αυτου και τα λοιπα); apograph disharmonizes</t>
  </si>
  <si>
    <t>apograph follows pattern from 15:1,8,13,23,27,32 (εν ετει εικοστω και εβδομω ετει τω ιεροβοαμ βασιλει ιηλ εβασιλευσεν); apograph harmonizes</t>
  </si>
  <si>
    <t>autograph matches form used in 20:8 (αναβησομαι εις τον οικον κυ); apograph disharmonizes</t>
  </si>
  <si>
    <t>apograph matches form used in 19:34 (δι εμε και δια δαυιδ); apograph harmonizes</t>
  </si>
  <si>
    <t>autograph matches form used in 19:34 (δι εμε και δια δαυιδ); apograph harmonizes</t>
  </si>
  <si>
    <t xml:space="preserve">autograph matches pattern in 20:5 (αναβησεται εις τον οικον κυ); apograph disharmonizes </t>
  </si>
  <si>
    <t>apograph matches pattern in 23:12 (εις τον χειμαρρουν κεδρων); apograph harmonizes</t>
  </si>
  <si>
    <t>MedNas</t>
  </si>
  <si>
    <t>SimGem</t>
  </si>
  <si>
    <t>Contraction</t>
  </si>
  <si>
    <t>AltForm</t>
  </si>
  <si>
    <t>αι-ε; ε-αι</t>
  </si>
  <si>
    <t>autograph uses form as in 23:5 (και κατεκαυσαν τους χωμαρειμ ους εδωκεν βασιλευς ιουδα); apograph disharmonizes; apograph makes same changes in both places, so not counting for disharmonization</t>
  </si>
  <si>
    <t>Dependent variant</t>
  </si>
  <si>
    <t>adds:</t>
  </si>
  <si>
    <t>omits:</t>
  </si>
  <si>
    <t>Add rate:</t>
  </si>
  <si>
    <t>LM</t>
  </si>
  <si>
    <t>HM</t>
  </si>
  <si>
    <t>LM-adds:</t>
  </si>
  <si>
    <t>LM-omits:</t>
  </si>
  <si>
    <t>LM-add rate:</t>
  </si>
  <si>
    <t>Length</t>
  </si>
  <si>
    <t>Adds</t>
  </si>
  <si>
    <t>Omits</t>
  </si>
  <si>
    <t>AddRate</t>
  </si>
  <si>
    <t>HM-adds:</t>
  </si>
  <si>
    <t>HM-omits:</t>
  </si>
  <si>
    <t>HM-add rate:</t>
  </si>
  <si>
    <t>Cues</t>
  </si>
  <si>
    <t>Not</t>
  </si>
  <si>
    <t>% present</t>
  </si>
  <si>
    <t>Total</t>
  </si>
  <si>
    <r>
      <t xml:space="preserve">φακεε βασιλεως </t>
    </r>
    <r>
      <rPr>
        <b/>
        <sz val="11"/>
        <color theme="1"/>
        <rFont val="Calibri"/>
        <family val="2"/>
        <scheme val="minor"/>
      </rPr>
      <t>ισραηλ ηλθε αγλαθ φαλλασαρ βασιλευς</t>
    </r>
    <r>
      <rPr>
        <sz val="11"/>
        <color theme="1"/>
        <rFont val="Calibri"/>
        <family val="2"/>
        <scheme val="minor"/>
      </rPr>
      <t xml:space="preserve"> ασσυριω[ν] και ελαβε την ναιν και την καβελ βερμααχα και την θαμααχα και την ιανωχ</t>
    </r>
  </si>
  <si>
    <t>Add ratio diff.</t>
  </si>
  <si>
    <t>Add Ratio</t>
  </si>
  <si>
    <t>Cues Abs.</t>
  </si>
  <si>
    <t>Cues Pres.</t>
  </si>
  <si>
    <t>Non-ditt.</t>
  </si>
  <si>
    <t>Ditt.</t>
  </si>
  <si>
    <t>2-3</t>
  </si>
  <si>
    <t>4+</t>
  </si>
  <si>
    <t>&gt;=5</t>
  </si>
  <si>
    <t>Complutensian?</t>
  </si>
  <si>
    <t>In page 4 of preface, Walton indicates London text for LXX follows the Sixtine Septuagint</t>
  </si>
  <si>
    <t>Words in corpus (1 Sam - 2 Kings)</t>
  </si>
  <si>
    <t>SUB_Aut_Freq</t>
  </si>
  <si>
    <t>SUB_Apog_Freq</t>
  </si>
  <si>
    <t/>
  </si>
  <si>
    <t>Med-word-freq</t>
  </si>
  <si>
    <t>HF-adds</t>
  </si>
  <si>
    <t>HF-omits</t>
  </si>
  <si>
    <t>HF-add-ratio</t>
  </si>
  <si>
    <t>LF-adds</t>
  </si>
  <si>
    <t>LF-omits</t>
  </si>
  <si>
    <t>LF-add-ratio</t>
  </si>
  <si>
    <t>Freq-per-10000</t>
  </si>
  <si>
    <t>art-adds</t>
  </si>
  <si>
    <t>art-omits</t>
  </si>
  <si>
    <t>art-add-rate</t>
  </si>
  <si>
    <t>Aut_P10K_Freq</t>
  </si>
  <si>
    <t>Apog_P10K_Freq</t>
  </si>
  <si>
    <t>P10K_Freq_Diff</t>
  </si>
  <si>
    <t>pos</t>
  </si>
  <si>
    <t>neg</t>
  </si>
  <si>
    <t>p =</t>
  </si>
  <si>
    <t>avg_diff</t>
  </si>
  <si>
    <t>stdv</t>
  </si>
  <si>
    <t>avg_P10K_diff</t>
  </si>
  <si>
    <t>P10K_stdv</t>
  </si>
  <si>
    <t>AddRatioDiff</t>
  </si>
  <si>
    <t>total_subs</t>
  </si>
  <si>
    <t>std_dev</t>
  </si>
  <si>
    <t>Harmonizations</t>
  </si>
  <si>
    <t>Disharmonizations</t>
  </si>
  <si>
    <t>Harm_Ratio</t>
  </si>
  <si>
    <t>Words copied</t>
  </si>
  <si>
    <t>Raw Errors</t>
  </si>
  <si>
    <t>Variants</t>
  </si>
  <si>
    <t>Raw PKW Error Rate</t>
  </si>
  <si>
    <t>PKW Meaningful Error Rate</t>
  </si>
  <si>
    <t>Pseudo-singular</t>
  </si>
  <si>
    <t>Sixtine? (1587)</t>
  </si>
  <si>
    <t>Antwerp</t>
  </si>
  <si>
    <t>London (1655)</t>
  </si>
  <si>
    <t>part (Antwerp adds του)</t>
  </si>
  <si>
    <t>part (Antwerp adds την before μιαν)</t>
  </si>
  <si>
    <t>Sixtine?</t>
  </si>
  <si>
    <t>Correction Readings Followed</t>
  </si>
  <si>
    <t>% Yes</t>
  </si>
  <si>
    <t>Variant Corrected</t>
  </si>
  <si>
    <t>Partially</t>
  </si>
  <si>
    <t>To Other Variant</t>
  </si>
  <si>
    <t>Count</t>
  </si>
  <si>
    <t>Proportion of "Corrections"</t>
  </si>
  <si>
    <t>% of Variants</t>
  </si>
  <si>
    <t>treating περιοχης/-η as dependent</t>
  </si>
  <si>
    <t>Diff.:</t>
  </si>
  <si>
    <t>Call No.</t>
  </si>
  <si>
    <t>Institution</t>
  </si>
  <si>
    <t>Century</t>
  </si>
  <si>
    <t>Text examined</t>
  </si>
  <si>
    <t>OT</t>
  </si>
  <si>
    <t>Length of text (words)</t>
  </si>
  <si>
    <t>Pages</t>
  </si>
  <si>
    <t>Cols./page</t>
  </si>
  <si>
    <t>Avg. lines/col</t>
  </si>
  <si>
    <t>Med. lines/col</t>
  </si>
  <si>
    <t>Std. lines/col</t>
  </si>
  <si>
    <t>Avg. words/line</t>
  </si>
  <si>
    <t>Med. words/line</t>
  </si>
  <si>
    <t>Std. words/line</t>
  </si>
  <si>
    <t>Avg. letters/line</t>
  </si>
  <si>
    <t>Med. letters/line</t>
  </si>
  <si>
    <t>Std. letters/line</t>
  </si>
  <si>
    <t>Orthography</t>
  </si>
  <si>
    <t>A</t>
  </si>
  <si>
    <t>Direction</t>
  </si>
  <si>
    <t>B</t>
  </si>
  <si>
    <t>Freq</t>
  </si>
  <si>
    <t>Notes</t>
  </si>
  <si>
    <t>Seems to occur exclusively with forms of λαμβανω; only excluding such instances</t>
  </si>
  <si>
    <t>NasAssim</t>
  </si>
  <si>
    <t>αι</t>
  </si>
  <si>
    <t>Both</t>
  </si>
  <si>
    <t>ε</t>
  </si>
  <si>
    <t>Scribe 1</t>
  </si>
  <si>
    <t>Scribe 2</t>
  </si>
  <si>
    <t>ει</t>
  </si>
  <si>
    <t>Less frequent than others, but only ever seems involved in nonsense readings and name spellings</t>
  </si>
  <si>
    <t>η</t>
  </si>
  <si>
    <t>ι</t>
  </si>
  <si>
    <t>ο</t>
  </si>
  <si>
    <t>ω</t>
  </si>
  <si>
    <t>Note: movable nu issues (esp. omission) seem to become very frequent part way through 2 Kings: new scribe?</t>
  </si>
  <si>
    <t>Possibility of new scribe also suggested by sudden use of square brackets starting around 2 Kings 15, seemingly set around readings the scribe wanted to add into the text but which were not in Alex.</t>
  </si>
  <si>
    <t>Marked or bracketed material will be excluded from dataset; it will be assumed that the reader was intended to interpret such signs as indicating words that do not correspond to the exemplar</t>
  </si>
  <si>
    <t>Alexandrinus = συνκλισματα</t>
  </si>
  <si>
    <t>Alexandrinus = αμελχομ</t>
  </si>
  <si>
    <r>
      <t xml:space="preserve">επολιορκουν </t>
    </r>
    <r>
      <rPr>
        <b/>
        <sz val="11"/>
        <color theme="1"/>
        <rFont val="Calibri"/>
        <family val="2"/>
        <scheme val="minor"/>
      </rPr>
      <t>την</t>
    </r>
    <r>
      <rPr>
        <sz val="11"/>
        <color theme="1"/>
        <rFont val="Calibri"/>
        <family val="2"/>
        <scheme val="minor"/>
      </rPr>
      <t xml:space="preserve"> επ αυτην</t>
    </r>
  </si>
  <si>
    <t>γηβειν</t>
  </si>
  <si>
    <t>εξ αιλαθ</t>
  </si>
  <si>
    <t>εξ αιλαμ</t>
  </si>
  <si>
    <r>
      <t xml:space="preserve">επι το θυσιαστηριον το </t>
    </r>
    <r>
      <rPr>
        <b/>
        <sz val="11"/>
        <color theme="1"/>
        <rFont val="Calibri"/>
        <family val="2"/>
        <scheme val="minor"/>
      </rPr>
      <t>χαλκουν το απεναντι κυριου και προσηγαγεν το προσωπον του οικου κυριου</t>
    </r>
    <r>
      <rPr>
        <sz val="11"/>
        <color theme="1"/>
        <rFont val="Calibri"/>
        <family val="2"/>
        <scheme val="minor"/>
      </rPr>
      <t xml:space="preserve"> (14) και απο του ανα μεσον</t>
    </r>
  </si>
  <si>
    <r>
      <t xml:space="preserve">εντολας </t>
    </r>
    <r>
      <rPr>
        <b/>
        <sz val="11"/>
        <color theme="1"/>
        <rFont val="Calibri"/>
        <family val="2"/>
        <scheme val="minor"/>
      </rPr>
      <t>κυριου του</t>
    </r>
    <r>
      <rPr>
        <sz val="11"/>
        <color theme="1"/>
        <rFont val="Calibri"/>
        <family val="2"/>
        <scheme val="minor"/>
      </rPr>
      <t xml:space="preserve"> θεου αυτων</t>
    </r>
  </si>
  <si>
    <r>
      <t xml:space="preserve">εντολας κυριου του θεου </t>
    </r>
    <r>
      <rPr>
        <b/>
        <sz val="11"/>
        <color theme="1"/>
        <rFont val="Calibri"/>
        <family val="2"/>
        <scheme val="minor"/>
      </rPr>
      <t>αυτων</t>
    </r>
  </si>
  <si>
    <t>κυριος τοις υιοις</t>
  </si>
  <si>
    <t>εν τη μασς και</t>
  </si>
  <si>
    <t>επολιορκουν επ αυτην</t>
  </si>
  <si>
    <t>7522A = γηβιν</t>
  </si>
  <si>
    <t>freq = αλσος</t>
  </si>
  <si>
    <t>The added material is set in square brackets; freq = ασσυριος</t>
  </si>
  <si>
    <t>square brackets; freq = συγκοπτω</t>
  </si>
  <si>
    <t>added material is set in square brackets; freq = ματαιοω</t>
  </si>
  <si>
    <t>freq = θυμοω</t>
  </si>
  <si>
    <t>νεεσθαν</t>
  </si>
  <si>
    <t>τρυπησει</t>
  </si>
  <si>
    <t>βλασφημειν εν λογοις ους</t>
  </si>
  <si>
    <t>freq = που</t>
  </si>
  <si>
    <t>autograph uses form as in 23:11 (και κατεκαυσαν τους ιππους ους εδωκεν βασιλευς ιουδα); apograph disharmonizes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</si>
</sst>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theme="1"/>
      <name val="Arial Unicode MS"/>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0" xfId="0" applyFont="1"/>
    <xf numFmtId="0" fontId="0" fillId="2" borderId="0" xfId="0" applyFill="1"/>
    <xf numFmtId="0" fontId="0" fillId="0" borderId="0" xfId="0" applyAlignment="1">
      <alignment vertical="center" wrapText="1"/>
    </xf>
    <xf numFmtId="0" fontId="0" fillId="2" borderId="0" xfId="0" applyFill="1" applyAlignment="1">
      <alignment vertical="center" wrapText="1"/>
    </xf>
    <xf numFmtId="0" fontId="0" fillId="3" borderId="0" xfId="0" applyFill="1"/>
    <xf numFmtId="49" fontId="1" fillId="0" borderId="0" xfId="0" applyNumberFormat="1" applyFont="1"/>
    <xf numFmtId="0" fontId="0" fillId="4" borderId="1" xfId="0" applyFill="1" applyBorder="1"/>
    <xf numFmtId="49" fontId="0" fillId="4" borderId="1" xfId="0" applyNumberFormat="1" applyFill="1" applyBorder="1"/>
    <xf numFmtId="49" fontId="0" fillId="0" borderId="0" xfId="0" applyNumberFormat="1"/>
    <xf numFmtId="0" fontId="4" fillId="0" borderId="0" xfId="0" applyFont="1" applyAlignment="1">
      <alignment vertical="center"/>
    </xf>
    <xf numFmtId="0" fontId="0" fillId="5" borderId="0" xfId="0" applyFill="1"/>
    <xf numFmtId="0" fontId="1" fillId="5" borderId="0" xfId="0" applyFont="1" applyFill="1"/>
    <xf numFmtId="0" fontId="0" fillId="0" borderId="0" xfId="0" applyAlignment="1">
      <alignment horizontal="center"/>
    </xf>
  </cellXfs>
  <cellStyles count="1">
    <cellStyle name="Normal" xfId="0" builtinId="0"/>
  </cellStyles>
  <dxfs count="197">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onathan Wilken" id="{F418FEAB-B6F1-4619-B287-21956836AF69}" userId="186593bc330ab858"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 dT="2024-01-16T10:00:06.98" personId="{F418FEAB-B6F1-4619-B287-21956836AF69}" id="{31E70AFB-0C9E-4ACE-8E03-CCB341088F00}">
    <text>For substitutions, the word frequency of the apograph reading</text>
  </threadedComment>
  <threadedComment ref="V1" dT="2024-01-16T09:59:48.08" personId="{F418FEAB-B6F1-4619-B287-21956836AF69}" id="{379CC286-9290-48CA-8E44-7FF7B6A6CFCF}">
    <text>For substitutions, the word frequency of the autograph reading</text>
  </threadedComment>
</ThreadedComments>
</file>

<file path=xl/threadedComments/threadedComment10.xml><?xml version="1.0" encoding="utf-8"?>
<ThreadedComments xmlns="http://schemas.microsoft.com/office/spreadsheetml/2018/threadedcomments" xmlns:x="http://schemas.openxmlformats.org/spreadsheetml/2006/main">
  <threadedComment ref="K3" dT="2023-08-03T13:34:30.53" personId="{F418FEAB-B6F1-4619-B287-21956836AF69}" id="{A56AB05E-D2B9-47F0-BBA8-D8ACE8682F4C}">
    <text>The apograph reading is singular and the autograph reading is not. The singular readings method would detect this variant</text>
  </threadedComment>
  <threadedComment ref="K4" dT="2023-08-03T13:33:28.57" personId="{F418FEAB-B6F1-4619-B287-21956836AF69}" id="{C10C6CE7-AB85-45B7-9827-5BAE13547DE4}">
    <text>That is, the autograph contains a singular reading and the apograph followed it</text>
  </threadedComment>
  <threadedComment ref="K5" dT="2023-08-03T13:35:10.13" personId="{F418FEAB-B6F1-4619-B287-21956836AF69}" id="{57358701-A47D-4BC9-A30C-4D3F9F1528F8}">
    <text>The apograph reading is not singular: other witnesses contain the same reading. These are real variants produced by the apograph scribe, but the singular readings method would not detect them</text>
  </threadedComment>
  <threadedComment ref="M13" dT="2023-08-14T14:21:11.11" personId="{F418FEAB-B6F1-4619-B287-21956836AF69}" id="{DF5A39CF-53B5-40CC-9266-FAAB20A43327}">
    <text>For words which have multiple common forms not impacting their inflection (e.g., ουκ-ουχ-ου, επι-επ-εφ)</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4-01-16T10:00:06.98" personId="{F418FEAB-B6F1-4619-B287-21956836AF69}" id="{16133151-1CE9-4B07-ABBA-D87C55D1FD3F}">
    <text>For substitutions, the word frequency of the apograph reading</text>
  </threadedComment>
  <threadedComment ref="S1" dT="2024-01-16T09:59:48.08" personId="{F418FEAB-B6F1-4619-B287-21956836AF69}" id="{35A3701C-7C89-496B-823D-E343DBCBBCAD}">
    <text>For substitutions, the word frequency of the autograph reading</text>
  </threadedComment>
</ThreadedComments>
</file>

<file path=xl/threadedComments/threadedComment3.xml><?xml version="1.0" encoding="utf-8"?>
<ThreadedComments xmlns="http://schemas.microsoft.com/office/spreadsheetml/2018/threadedcomments" xmlns:x="http://schemas.openxmlformats.org/spreadsheetml/2006/main">
  <threadedComment ref="Q1" dT="2024-01-15T15:51:08.85" personId="{F418FEAB-B6F1-4619-B287-21956836AF69}" id="{1CDB2E50-97C2-4AAE-BAFE-6BFBE54C471D}">
    <text>Derived variable indicating the number of times per 1000 words the added or omitted word occurs. Thus, Freq-per-10,000 = (AO Word Frequency / Words in Corpus) * 10,000</text>
  </threadedComment>
  <threadedComment ref="S1" dT="2024-01-16T10:00:06.98" personId="{F418FEAB-B6F1-4619-B287-21956836AF69}" id="{D75855F4-C7E9-4AEA-92AE-F1CD96B872C1}">
    <text>For substitutions, the word frequency of the apograph reading</text>
  </threadedComment>
  <threadedComment ref="T1" dT="2024-01-16T09:59:48.08" personId="{F418FEAB-B6F1-4619-B287-21956836AF69}" id="{DCB4322F-0D5C-47C6-B179-E53A144CB729}">
    <text>For substitutions, the word frequency of the autograph reading</text>
  </threadedComment>
  <threadedComment ref="F51" dT="2023-09-09T16:20:24.92" personId="{F418FEAB-B6F1-4619-B287-21956836AF69}" id="{73E2CC29-B40F-4697-9ACF-23EE6B7A1252}">
    <text>Raw number of additions</text>
  </threadedComment>
  <threadedComment ref="B52" dT="2023-09-09T13:15:24.43" personId="{F418FEAB-B6F1-4619-B287-21956836AF69}" id="{0E395189-3972-4B63-8628-A46A21F00BBB}">
    <text>"Low Meaning" words</text>
  </threadedComment>
  <threadedComment ref="C52" dT="2023-09-09T13:15:40.92" personId="{F418FEAB-B6F1-4619-B287-21956836AF69}" id="{EB8DA03D-D3A9-472B-9087-DEBCF1662F9A}">
    <text>"High Meaning" words</text>
  </threadedComment>
  <threadedComment ref="F52" dT="2023-09-09T16:20:41.93" personId="{F418FEAB-B6F1-4619-B287-21956836AF69}" id="{2337B3B4-A74D-42F1-AFCC-BE17C1AC42A1}">
    <text>Raw number of omissions</text>
  </threadedComment>
  <threadedComment ref="F53" dT="2023-09-09T16:21:30.82" personId="{F418FEAB-B6F1-4619-B287-21956836AF69}" id="{0B087D75-3BB1-428B-B880-A40DF22A6DB7}">
    <text>% of add-omits that are additions</text>
  </threadedComment>
  <threadedComment ref="F56" dT="2023-09-09T16:22:43.13" personId="{F418FEAB-B6F1-4619-B287-21956836AF69}" id="{79741219-775D-4A31-BA0C-C69E3214A538}">
    <text>Raw number of additions of "low meaning" words. See LM column for included word types (and adjust equation as necessary)</text>
  </threadedComment>
  <threadedComment ref="F57" dT="2023-09-09T16:23:00.73" personId="{F418FEAB-B6F1-4619-B287-21956836AF69}" id="{32C5A22F-763C-4B70-BFA8-8F9C71FD2465}">
    <text>Raw number of omissions of "low meaning" words. See LM column for included word types (and adjust equation as necessary)</text>
  </threadedComment>
  <threadedComment ref="F58" dT="2023-09-09T16:23:25.50" personId="{F418FEAB-B6F1-4619-B287-21956836AF69}" id="{C012C56F-A1AA-4BA9-AE9A-FD68A7623A4D}">
    <text>Addition rate for "low meaning" words. See LM column for included word types (and adjust equation as necessary)</text>
  </threadedComment>
  <threadedComment ref="F61" dT="2023-09-09T16:26:23.57" personId="{F418FEAB-B6F1-4619-B287-21956836AF69}" id="{3F6F6DEF-5233-4F05-9270-AC0CF29CDAE1}">
    <text>Raw number of additions of "high meaning" words. See HM column for included word types (and adjust equation as necessary)</text>
  </threadedComment>
  <threadedComment ref="F62" dT="2023-09-09T16:26:53.68" personId="{F418FEAB-B6F1-4619-B287-21956836AF69}" id="{995B25B6-C356-4C27-93E7-1FA133F5F096}">
    <text>Raw number of omissions of "high meaning" words. See HM column for included word types (and adjust equation as necessary)</text>
  </threadedComment>
  <threadedComment ref="F63" dT="2023-09-09T16:27:24.75" personId="{F418FEAB-B6F1-4619-B287-21956836AF69}" id="{A4A8E46A-124B-4424-B2B8-084B15071700}">
    <text>Addition rate for "high meaning" words. See HM column for included word types (and adjust equation as necessary)</text>
  </threadedComment>
  <threadedComment ref="D69" dT="2023-09-09T16:31:02.72" personId="{F418FEAB-B6F1-4619-B287-21956836AF69}" id="{F82A5658-826E-4B05-97A3-62FC6C202DC3}">
    <text>The number of add-omits where visual cues are present that are, in fact, additions. I.e., the number of additions that result in the presence of visual cues</text>
  </threadedComment>
  <threadedComment ref="E69" dT="2023-09-09T16:31:50.60" personId="{F418FEAB-B6F1-4619-B287-21956836AF69}" id="{76800F48-152A-41D3-9C60-AC46E7FBACC6}">
    <text>The number of add-omits where visual cues are NOT present that are, in fact, additions. I.e., the number of additions that generate no visual cues</text>
  </threadedComment>
  <threadedComment ref="F69" dT="2023-09-09T16:33:25.83" personId="{F418FEAB-B6F1-4619-B287-21956836AF69}" id="{D2198B85-CFD3-4B14-9D2C-AF3FCC10EBCA}">
    <text>The percentage of add-omits where visual cues are present that are, in fact, additions. I.e., a percent frequency indicating how often an addition generates visual cues</text>
  </threadedComment>
  <threadedComment ref="D70" dT="2023-09-09T16:34:19.48" personId="{F418FEAB-B6F1-4619-B287-21956836AF69}" id="{7BBED261-9480-4355-B926-A8F68978DDD7}">
    <text>The number of add-omits where visual cues are present that are, in fact, omissions. I.e., the number of times that omissions occurred in the presence of visual cues</text>
  </threadedComment>
  <threadedComment ref="E70" dT="2023-09-09T16:34:51.06" personId="{F418FEAB-B6F1-4619-B287-21956836AF69}" id="{3F68D915-17EC-4CD1-A518-9D24CE6B0721}">
    <text>The number of add-omits where visual cues are NOT present that are, in fact, omissions. I.e., the number of times that omissions occurred in the absence of visual cues</text>
  </threadedComment>
  <threadedComment ref="F70" dT="2023-09-09T16:35:41.16" personId="{F418FEAB-B6F1-4619-B287-21956836AF69}" id="{1C3AFE0D-BF44-4F52-B667-A43DF0FACFE5}">
    <text>The percentage of add-omits where visual cues are present that are, in fact, omissions. I.e., the percentage of omissions that could plausibly be due to visual cues</text>
  </threadedComment>
  <threadedComment ref="D71" dT="2023-09-09T16:36:05.81" personId="{F418FEAB-B6F1-4619-B287-21956836AF69}" id="{F9D317E4-50CE-40EA-938D-CF7F684F7294}">
    <text>The total number of add-omits that involve visual cues</text>
  </threadedComment>
  <threadedComment ref="E71" dT="2023-09-09T16:38:54.43" personId="{F418FEAB-B6F1-4619-B287-21956836AF69}" id="{306FF2F0-5AEF-410D-9FFB-B5F6B50AF4CB}">
    <text>The total number of add-omits that involve NO visual cues (given the definition of this project, i.e., 3-character minimum similarity in critical regions)</text>
  </threadedComment>
  <threadedComment ref="F71" dT="2023-09-09T16:39:12.76" personId="{F418FEAB-B6F1-4619-B287-21956836AF69}" id="{300E07FA-4055-4F95-8CB9-9BF688CDF430}">
    <text>The percentage of all add-omits that involve visual cues</text>
  </threadedComment>
  <threadedComment ref="D75" dT="2023-09-09T16:31:50.60" personId="{F418FEAB-B6F1-4619-B287-21956836AF69}" id="{AFDA984E-FEEF-4943-9150-3C54CCA8055E}">
    <text>The number of add-omits where visual cues are NOT present that are, in fact, additions. I.e., the number of additions that generate no visual cues</text>
  </threadedComment>
  <threadedComment ref="E75" dT="2023-09-09T16:34:51.06" personId="{F418FEAB-B6F1-4619-B287-21956836AF69}" id="{B2A3B51A-CDFD-4199-95B9-0FA5C23BF36C}">
    <text>The number of add-omits where visual cues are NOT present that are, in fact, omissions. I.e., the number of times that omissions occurred in the absence of visual cues</text>
  </threadedComment>
  <threadedComment ref="D76" dT="2023-09-09T16:31:02.72" personId="{F418FEAB-B6F1-4619-B287-21956836AF69}" id="{661B3C68-CEA3-44C9-9CDB-43DA5246B55E}">
    <text>The number of add-omits where visual cues are present that are, in fact, additions. I.e., the number of additions that result in the presence of visual cues</text>
  </threadedComment>
  <threadedComment ref="E76" dT="2023-09-09T16:34:19.48" personId="{F418FEAB-B6F1-4619-B287-21956836AF69}" id="{97761054-660E-4CF5-8936-CAD95ADBC056}">
    <text>The number of add-omits where visual cues are present that are, in fact, omissions. I.e., the number of times that omissions occurred in the presence of visual cues</text>
  </threadedComment>
  <threadedComment ref="D81" dT="2023-09-09T16:31:50.60" personId="{F418FEAB-B6F1-4619-B287-21956836AF69}" id="{C2540B88-9F58-44FD-AC05-9087655209DB}">
    <text>The number of non-dittographic add-omits that are, in fact, additions. I.e., the number of additions that do not result in dittography</text>
  </threadedComment>
  <threadedComment ref="E81" dT="2023-09-09T16:34:51.06" personId="{F418FEAB-B6F1-4619-B287-21956836AF69}" id="{B311DBBC-BD9D-4D14-9D9D-5E77AD3189A3}">
    <text>The number of non-dittographic add-omits that are, in fact, omissions. I.e., the number of omissions that did not undo a dittographic reading</text>
  </threadedComment>
  <threadedComment ref="D82" dT="2023-09-09T16:31:02.72" personId="{F418FEAB-B6F1-4619-B287-21956836AF69}" id="{FBB0856E-B143-4CBD-9187-315A75AC6601}">
    <text>The number of dittographic add-omits that are, in fact, additions. I.e., the number of additions that result in dittography</text>
  </threadedComment>
  <threadedComment ref="E82" dT="2023-09-09T16:34:19.48" personId="{F418FEAB-B6F1-4619-B287-21956836AF69}" id="{ECB90D51-76BB-43A5-82B4-4D5DEA0316E7}">
    <text>The number of dittographic add-omits that are, in fact, omissions. I.e., the number omissions where the omitted word(s) is/are dittographies</text>
  </threadedComment>
  <threadedComment ref="D87" dT="2024-01-06T19:48:13.17" personId="{F418FEAB-B6F1-4619-B287-21956836AF69}" id="{4BD6ED26-BB56-49EF-AD38-C546EE10B09E}">
    <text>Additions of one word</text>
  </threadedComment>
  <threadedComment ref="E87" dT="2024-01-06T19:48:24.08" personId="{F418FEAB-B6F1-4619-B287-21956836AF69}" id="{F38C56B2-599D-4F44-913D-4665ECF4DD0E}">
    <text>Omissions of one word</text>
  </threadedComment>
  <threadedComment ref="F87" dT="2024-01-06T19:49:49.67" personId="{F418FEAB-B6F1-4619-B287-21956836AF69}" id="{C16F416D-58B2-4230-A1B5-347BC443809C}">
    <text>Add ratio for single-word variants</text>
  </threadedComment>
  <threadedComment ref="D88" dT="2024-01-06T19:48:46.30" personId="{F418FEAB-B6F1-4619-B287-21956836AF69}" id="{9F0F2EE1-039E-4753-9BA7-84D4944589E1}">
    <text>Additions of 2-3 words</text>
  </threadedComment>
  <threadedComment ref="E88" dT="2024-01-06T19:49:11.26" personId="{F418FEAB-B6F1-4619-B287-21956836AF69}" id="{C9B33D45-F38D-4DAD-8BDF-B0882B203B7F}">
    <text>Omissions of 2-3 words</text>
  </threadedComment>
  <threadedComment ref="F88" dT="2024-01-06T19:50:08.15" personId="{F418FEAB-B6F1-4619-B287-21956836AF69}" id="{33A46F2B-94A2-46F7-835E-F59B4F905489}">
    <text>Add ratio for variants of 2-3 words</text>
  </threadedComment>
  <threadedComment ref="D89" dT="2024-01-06T19:48:58.81" personId="{F418FEAB-B6F1-4619-B287-21956836AF69}" id="{90F00438-7978-4582-A8B2-D4166F9546D4}">
    <text>Additions of 4 or more words</text>
  </threadedComment>
  <threadedComment ref="E89" dT="2024-01-06T19:49:22.83" personId="{F418FEAB-B6F1-4619-B287-21956836AF69}" id="{4790C2D2-FD09-4DB9-B58A-1A9CDEB8FAF5}">
    <text>Omissions of 4 or more words</text>
  </threadedComment>
  <threadedComment ref="F89" dT="2024-01-06T19:50:20.70" personId="{F418FEAB-B6F1-4619-B287-21956836AF69}" id="{F8DA7538-A7B6-4F66-BAF5-7B4E75F3FF9D}">
    <text>Add ratio for variants of 4 or more words</text>
  </threadedComment>
  <threadedComment ref="C92" dT="2023-09-09T16:27:49.68" personId="{F418FEAB-B6F1-4619-B287-21956836AF69}" id="{57303EB0-32B3-4650-88CB-08CC31CE1FDA}">
    <text>Number of words added or omitted</text>
  </threadedComment>
  <threadedComment ref="D92" dT="2023-09-09T16:28:21.63" personId="{F418FEAB-B6F1-4619-B287-21956836AF69}" id="{5D8D9F9A-34F9-4111-9E26-E188BBBE2A16}">
    <text>Number of additions involving the number of words specified in the "Length" column</text>
  </threadedComment>
  <threadedComment ref="E92" dT="2023-09-09T16:28:41.21" personId="{F418FEAB-B6F1-4619-B287-21956836AF69}" id="{5A7F086A-362E-4D92-8FE2-0E5C5D8098B3}">
    <text>Number of omissions involving the number of words specified in the "Length" column</text>
  </threadedComment>
  <threadedComment ref="F92" dT="2023-09-09T16:29:25.88" personId="{F418FEAB-B6F1-4619-B287-21956836AF69}" id="{697B870D-0B5C-4388-A188-3A2B5C0C70E8}">
    <text>The addition rate for add-omits involving the number of words indicated in the "Length" column</text>
  </threadedComment>
  <threadedComment ref="E100" dT="2024-01-15T11:53:38.99" personId="{F418FEAB-B6F1-4619-B287-21956836AF69}" id="{1CDCB431-95DB-4644-845B-EEBF87C5BEDC}">
    <text>Total word count for corpus. Figure taken from Accordance "Word Count Totals" analysis. Search for word "*" specifying [RANGE &lt;CONTENT&gt;]. E.g., for 1 Samuel - 2 Kings in Alexandrinus, search for "* [RANGE 1 Sam - 2 Kings]" in LXX Rahlfs.</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4-01-15T15:51:08.85" personId="{F418FEAB-B6F1-4619-B287-21956836AF69}" id="{8D80BCC6-1766-4768-9203-0E152F5D6657}">
    <text>Derived variable indicating the number of times per 1000 words the added or omitted word occurs. Thus, Freq-per-10,000 = (AO Word Frequency / Words in Corpus) * 10,000</text>
  </threadedComment>
  <threadedComment ref="S1" dT="2024-01-16T10:00:06.98" personId="{F418FEAB-B6F1-4619-B287-21956836AF69}" id="{F7B3E8E9-9AD7-4CA4-BFE4-FAF78D6CC977}">
    <text>For substitutions, the word frequency of the apograph reading</text>
  </threadedComment>
  <threadedComment ref="T1" dT="2024-01-16T09:59:48.08" personId="{F418FEAB-B6F1-4619-B287-21956836AF69}" id="{0B77C07E-11E1-4146-B8BF-FFCDD24D1CBA}">
    <text>For substitutions, the word frequency of the autograph reading</text>
  </threadedComment>
  <threadedComment ref="D35" dT="2024-01-15T11:53:38.99" personId="{F418FEAB-B6F1-4619-B287-21956836AF69}" id="{497734CB-6966-4F09-AB80-890FCB74AFF1}">
    <text>Total word count for corpus. Figure taken from Accordance "Word Count Totals" analysis. Search for word "*" specifying [RANGE &lt;CONTENT&gt;]. E.g., for 1 Samuel - 2 Kings in Alexandrinus, search for "* [RANGE 1 Sam - 2 Kings]" in LXX Rahlfs.</text>
  </threadedComment>
  <threadedComment ref="D36" dT="2024-01-15T16:09:47.97" personId="{F418FEAB-B6F1-4619-B287-21956836AF69}" id="{060E4B67-D798-4015-ACDF-FDAE223B399A}">
    <text>Median word frequency</text>
  </threadedComment>
  <threadedComment ref="D39" dT="2024-01-16T15:49:15.06" personId="{F418FEAB-B6F1-4619-B287-21956836AF69}" id="{43405B23-35E0-4D50-B8F6-0621838C8DE7}">
    <text>Higher-frequency additions: the number of additions among variants whose word frequency was equal to or above the median</text>
  </threadedComment>
  <threadedComment ref="D40" dT="2024-01-16T15:49:42.55" personId="{F418FEAB-B6F1-4619-B287-21956836AF69}" id="{05A1EF4A-826F-48EA-AEC5-F02D844DE4FF}">
    <text xml:space="preserve">Higher-frequency omissions: the number of omissions among variants whose word frequency was equal to or above the median
</text>
  </threadedComment>
  <threadedComment ref="D41" dT="2024-01-16T15:50:17.80" personId="{F418FEAB-B6F1-4619-B287-21956836AF69}" id="{340352E8-54F3-4BF5-A13B-DC99053E3E23}">
    <text>Higher-frequency add ratio: the add ratio among variants whose word frequency was equal to or above the median</text>
  </threadedComment>
  <threadedComment ref="D42" dT="2024-01-16T15:50:43.11" personId="{F418FEAB-B6F1-4619-B287-21956836AF69}" id="{C72DAD15-C47B-41A0-9CB2-F6567F72B758}">
    <text xml:space="preserve">Lower-frequency additions: the number of additions among variants whose word frequency was below the median
</text>
  </threadedComment>
  <threadedComment ref="D43" dT="2024-01-16T15:52:18.36" personId="{F418FEAB-B6F1-4619-B287-21956836AF69}" id="{34A82E2C-45FF-4B1D-BA0A-40009B1984B4}">
    <text>Higher-frequency omissions: the number of omissions among variants whose word frequency was below  the median</text>
  </threadedComment>
  <threadedComment ref="D44" dT="2024-01-16T15:51:50.24" personId="{F418FEAB-B6F1-4619-B287-21956836AF69}" id="{5D038366-3AC4-4727-BFB0-355C8400FE53}">
    <text xml:space="preserve">Lower-frequency add ratio: the add ratio among variants whose word frequency was below the median
</text>
  </threadedComment>
  <threadedComment ref="D47" dT="2024-01-16T15:56:55.41" personId="{F418FEAB-B6F1-4619-B287-21956836AF69}" id="{AF377EDD-4C26-46F8-849C-C416CA496263}">
    <text>Articular additions: the number of additions of an article</text>
  </threadedComment>
  <threadedComment ref="D48" dT="2024-01-16T16:01:25.48" personId="{F418FEAB-B6F1-4619-B287-21956836AF69}" id="{BA516CC1-FB17-4D79-9E60-E7E8B3EB8CA7}">
    <text>Articular omissions: the number of omissions of an article</text>
  </threadedComment>
  <threadedComment ref="D49" dT="2024-01-16T16:01:49.04" personId="{F418FEAB-B6F1-4619-B287-21956836AF69}" id="{F1C283CB-D47C-4308-8DA3-F5A72D078766}">
    <text>Articular add ratio: the add ratio for the definite article</text>
  </threadedComment>
</ThreadedComments>
</file>

<file path=xl/threadedComments/threadedComment5.xml><?xml version="1.0" encoding="utf-8"?>
<ThreadedComments xmlns="http://schemas.microsoft.com/office/spreadsheetml/2018/threadedcomments" xmlns:x="http://schemas.openxmlformats.org/spreadsheetml/2006/main">
  <threadedComment ref="Q1" dT="2024-01-15T15:51:08.85" personId="{F418FEAB-B6F1-4619-B287-21956836AF69}" id="{6407E4CC-0F7A-410A-965E-AA2F3EEE844B}">
    <text>Derived variable indicating the number of times per 1000 words the added or omitted word occurs. Thus, Freq-per-10,000 = (AO Word Frequency / Words in Corpus) * 10,000</text>
  </threadedComment>
  <threadedComment ref="S1" dT="2024-01-16T10:00:06.98" personId="{F418FEAB-B6F1-4619-B287-21956836AF69}" id="{5F0A915B-6F0F-49F0-9AFE-2DBECC2DE66F}">
    <text>For substitutions, the word frequency of the apograph reading</text>
  </threadedComment>
  <threadedComment ref="T1" dT="2024-01-16T09:59:48.08" personId="{F418FEAB-B6F1-4619-B287-21956836AF69}" id="{4D8CCE9A-E998-417C-B919-CED03A2C83BF}">
    <text>For substitutions, the word frequency of the autograph reading</text>
  </threadedComment>
  <threadedComment ref="D11" dT="2024-01-15T11:53:38.99" personId="{F418FEAB-B6F1-4619-B287-21956836AF69}" id="{883FA40A-A4E8-42F5-8C15-E9B1656BB8B3}">
    <text>Total word count for corpus. Figure taken from Accordance "Word Count Totals" analysis. Search for word "*" specifying [RANGE &lt;CONTENT&gt;]. E.g., for 1 Samuel - 2 Kings in Alexandrinus, search for "* [RANGE 1 Sam - 2 Kings]" in LXX Rahlfs.</text>
  </threadedComment>
  <threadedComment ref="D12" dT="2024-01-15T16:09:47.97" personId="{F418FEAB-B6F1-4619-B287-21956836AF69}" id="{5954F1B5-7A1E-4575-8450-AD361B932520}">
    <text>Median word frequency</text>
  </threadedComment>
  <threadedComment ref="D15" dT="2024-01-16T15:49:15.06" personId="{F418FEAB-B6F1-4619-B287-21956836AF69}" id="{0C03AB21-5D30-4F94-B4DE-0CE13A8183E7}">
    <text>Higher-frequency additions: the number of additions among variants whose word frequency was equal to or above the median</text>
  </threadedComment>
  <threadedComment ref="D16" dT="2024-01-16T15:49:42.55" personId="{F418FEAB-B6F1-4619-B287-21956836AF69}" id="{80506B0F-9B33-41A5-B05E-4C00F5BAB655}">
    <text xml:space="preserve">Higher-frequency omissions: the number of omissions among variants whose word frequency was equal to or above the median
</text>
  </threadedComment>
  <threadedComment ref="D17" dT="2024-01-16T15:50:17.80" personId="{F418FEAB-B6F1-4619-B287-21956836AF69}" id="{02C91BBB-36C4-4672-AD2F-053C24169556}">
    <text>Higher-frequency add ratio: the add ratio among variants whose word frequency was equal to or above the median</text>
  </threadedComment>
  <threadedComment ref="D18" dT="2024-01-16T15:50:43.11" personId="{F418FEAB-B6F1-4619-B287-21956836AF69}" id="{DA5D2DE3-6BF8-4FEC-8138-EDCBDBEF33EB}">
    <text xml:space="preserve">Lower-frequency additions: the number of additions among variants whose word frequency was below the median
</text>
  </threadedComment>
  <threadedComment ref="D19" dT="2024-01-16T15:52:18.36" personId="{F418FEAB-B6F1-4619-B287-21956836AF69}" id="{9B26E651-95D1-449F-93A9-7383BD8B7327}">
    <text>Higher-frequency omissions: the number of omissions among variants whose word frequency was below  the median</text>
  </threadedComment>
  <threadedComment ref="D20" dT="2024-01-16T15:51:50.24" personId="{F418FEAB-B6F1-4619-B287-21956836AF69}" id="{9394DA14-5D81-4E33-99E0-DB9077B22EFB}">
    <text xml:space="preserve">Lower-frequency add ratio: the add ratio among variants whose word frequency was below the median
</text>
  </threadedComment>
  <threadedComment ref="D21" dT="2024-01-22T14:15:25.14" personId="{F418FEAB-B6F1-4619-B287-21956836AF69}" id="{1275F7D4-081D-40B0-9E42-305DE427F175}">
    <text>The difference in add ratio based on word frequency category. If scribes exhibit preference for the familiar, the HF add ratio should usually be higher than the LF add ratio (thus, the Add Ratio Difference should be positive)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R1" dT="2024-01-16T10:00:06.98" personId="{F418FEAB-B6F1-4619-B287-21956836AF69}" id="{575CFC2E-F52D-4ABA-BF1C-B4B18BDC7D7B}">
    <text>For substitutions, the word frequency of the apograph reading</text>
  </threadedComment>
  <threadedComment ref="S1" dT="2024-01-16T09:59:48.08" personId="{F418FEAB-B6F1-4619-B287-21956836AF69}" id="{66E33F27-BAE2-46AB-8ED7-46E2148596F8}">
    <text>For substitutions, the word frequency of the autograph reading</text>
  </threadedComment>
  <threadedComment ref="T1" dT="2024-01-16T12:04:07.25" personId="{F418FEAB-B6F1-4619-B287-21956836AF69}" id="{C547600B-26B3-4461-BD25-BB4A6748A797}">
    <text>Frequency occurrence of autograph reading per 10,000 words of text</text>
  </threadedComment>
  <threadedComment ref="U1" dT="2024-01-16T12:04:21.22" personId="{F418FEAB-B6F1-4619-B287-21956836AF69}" id="{90591554-8476-4AB5-9E12-48A277EA278D}">
    <text>Frequency occurrence of apograph reading per 10,000 words of text</text>
  </threadedComment>
  <threadedComment ref="V1" dT="2024-01-16T12:05:32.46" personId="{F418FEAB-B6F1-4619-B287-21956836AF69}" id="{50CBBF2A-C8FB-46BD-BA07-440667B62811}">
    <text>Difference in the P10K frequency of the autograph and apograph readings. Difference = apograph - autograph. Thus, positive values indicate the apograph reading was a more common/frequent word; negative values indicate the apograph reading was a less common/frequent word</text>
  </threadedComment>
  <threadedComment ref="D30" dT="2024-01-15T11:53:38.99" personId="{F418FEAB-B6F1-4619-B287-21956836AF69}" id="{7E202A3D-0750-4024-BB3F-ACE8A7D7FD0F}">
    <text>Total word count for corpus. Figure taken from Accordance "Word Count Totals" analysis. Search for word "*" specifying [RANGE &lt;CONTENT&gt;]. E.g., for 1 Samuel - 2 Kings in Alexandrinus, search for "* [RANGE 1 Sam - 2 Kings]" in LXX Rahlfs.</text>
  </threadedComment>
  <threadedComment ref="D33" dT="2024-01-16T16:24:54.84" personId="{F418FEAB-B6F1-4619-B287-21956836AF69}" id="{5F52ADE2-8194-4976-9FB1-3D03A7C5444A}">
    <text>Number of variants where the scribe used a more common/frequent word in place of a less common/frequent word</text>
  </threadedComment>
  <threadedComment ref="D34" dT="2024-01-16T16:25:18.29" personId="{F418FEAB-B6F1-4619-B287-21956836AF69}" id="{86CED11C-8670-4034-8EA1-3334CAE55407}">
    <text>Number of variants where the scribe used a less common/frequent word in place of a more  common/frequent word</text>
  </threadedComment>
  <threadedComment ref="D35" dT="2024-01-16T16:26:16.57" personId="{F418FEAB-B6F1-4619-B287-21956836AF69}" id="{FC28A974-D3FF-494B-B42D-D50EB2495471}">
    <text>Probability based on 2-tailed sign test: probability of obtaining a result as extreme as or more extreme than that shown above</text>
  </threadedComment>
  <threadedComment ref="D37" dT="2024-01-16T16:28:22.68" personId="{F418FEAB-B6F1-4619-B287-21956836AF69}" id="{34623BBE-632E-4A33-8B02-66B83911639F}">
    <text>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ext>
  </threadedComment>
  <threadedComment ref="D38" dT="2024-01-16T16:28:51.78" personId="{F418FEAB-B6F1-4619-B287-21956836AF69}" id="{85BB971B-8EFF-494C-A75E-6BCEC59E5257}">
    <text>Standard deviation of the word frequency difference for substitutions</text>
  </threadedComment>
  <threadedComment ref="D41" dT="2024-01-16T16:30:57.18" personId="{F418FEAB-B6F1-4619-B287-21956836AF69}" id="{52DB6276-8A9C-486D-96A0-3AD0A616403C}">
    <text>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ext>
  </threadedComment>
  <threadedComment ref="D42" dT="2024-01-16T16:31:30.62" personId="{F418FEAB-B6F1-4619-B287-21956836AF69}" id="{F2430AC7-9D83-4A1E-A466-9EACDC69CA8B}">
    <text>Standard deviation of the change in word frequency, using the frequency measure of "occurrences per 10,000 words"</text>
  </threadedComment>
  <threadedComment ref="D45" dT="2024-01-22T16:14:41.99" personId="{F418FEAB-B6F1-4619-B287-21956836AF69}" id="{D6122CB7-01E0-45D6-B358-78B247379028}">
    <text>Total number of substitutions for which a word frequency difference could be calculated</text>
  </threadedComment>
  <threadedComment ref="D46" dT="2024-01-22T17:13:39.02" personId="{F418FEAB-B6F1-4619-B287-21956836AF69}" id="{D5FC4C8E-1CC1-4FF2-A357-C6063D84EC2F}">
    <text>The standard deviation of word frequency difference scores</text>
  </threadedComment>
</ThreadedComments>
</file>

<file path=xl/threadedComments/threadedComment7.xml><?xml version="1.0" encoding="utf-8"?>
<ThreadedComments xmlns="http://schemas.microsoft.com/office/spreadsheetml/2018/threadedcomments" xmlns:x="http://schemas.openxmlformats.org/spreadsheetml/2006/main">
  <threadedComment ref="S1" dT="2024-01-16T10:00:06.98" personId="{F418FEAB-B6F1-4619-B287-21956836AF69}" id="{5CE0C419-C734-4087-9EF3-23BB9870D210}">
    <text>For substitutions, the word frequency of the apograph reading</text>
  </threadedComment>
  <threadedComment ref="T1" dT="2024-01-16T09:59:48.08" personId="{F418FEAB-B6F1-4619-B287-21956836AF69}" id="{EB5D02FE-00B1-4C1E-A876-3DA4C6DB65D4}">
    <text>For substitutions, the word frequency of the autograph reading</text>
  </threadedComment>
  <threadedComment ref="D12" dT="2024-01-24T17:15:11.25" personId="{F418FEAB-B6F1-4619-B287-21956836AF69}" id="{E2E14910-9C21-4C37-B732-F7EBFDB74CE7}">
    <text>The number of variants that harmonized to parallel phrases in the near context</text>
  </threadedComment>
  <threadedComment ref="D13" dT="2024-01-24T17:15:35.01" personId="{F418FEAB-B6F1-4619-B287-21956836AF69}" id="{4718703A-88BB-4A36-8D67-5BEEDE97AD44}">
    <text>The number of variants that disharmonized from  parallel phrases in the near context</text>
  </threadedComment>
  <threadedComment ref="D14" dT="2024-01-24T17:16:15.06" personId="{F418FEAB-B6F1-4619-B287-21956836AF69}" id="{2A549E49-EC4D-4BCE-9D24-3587690BBE3F}">
    <text>The ratio of harmonizations to disharmonizations; = harmonizations / (harmonizations + disharmonizations)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H2" dT="2023-08-15T15:31:46.43" personId="{F418FEAB-B6F1-4619-B287-21956836AF69}" id="{3856F2DD-4EF4-497A-9FC3-A6D63B142BF0}">
    <text>="Medial Nasal" (Gignac, vol. 1) The omission of a nasal preceding a consonant in the middle of a word</text>
  </threadedComment>
  <threadedComment ref="H3" dT="2023-08-15T15:50:37.47" personId="{F418FEAB-B6F1-4619-B287-21956836AF69}" id="{B0C6163D-33F4-4F29-94C5-47FC3EA13F32}">
    <text>="Nasal Assimilation" (Gignac, vol. 1) Change of nasal consonants when preceding certain other consonants</text>
  </threadedComment>
  <threadedComment ref="H4" dT="2023-08-09T15:58:56.93" personId="{F418FEAB-B6F1-4619-B287-21956836AF69}" id="{876A385F-5597-4329-88DC-0E5A02DDFA1A}">
    <text>= "Simplification or Gemination" (Gignac, vol. 1). The production or removal of duplicate consonants (e.g., σς &lt;-&gt; ς)</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4-01-30T16:42:58.97" personId="{F418FEAB-B6F1-4619-B287-21956836AF69}" id="{74BDCDEC-EAFA-4F1B-AFFF-2A5D95488B8B}">
    <text>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ext>
  </threadedComment>
  <threadedComment ref="A2" dT="2024-01-30T16:43:29.06" personId="{F418FEAB-B6F1-4619-B287-21956836AF69}" id="{D536D9B6-A09A-44D0-8EF4-0489362884E5}">
    <text>The number of total deviations from the exemplar. Includes itacisms, orthographic changes, nonsense readings etc.</text>
  </threadedComment>
  <threadedComment ref="A3" dT="2024-01-30T16:44:34.54" personId="{F418FEAB-B6F1-4619-B287-21956836AF69}" id="{4512C69E-7060-432E-94FB-E44C5C455229}">
    <text>The number of "meaningful" variants produced by the scribe. Should be based on the "general filters" page, with those readings excluded that have not been deemed fit for analysis (e.g., nonsense readings and corrections thereof, itacisms etc.)</text>
  </threadedComment>
  <threadedComment ref="A5" dT="2024-01-31T15:17:30.66" personId="{F418FEAB-B6F1-4619-B287-21956836AF69}" id="{6AEA6915-E62B-4D44-AD16-04FBABB29C8A}">
    <text>The rate of error generation per 1000 words in the apograph. Figure includes itacisms, orthographic changes, nonsense readings etc.</text>
  </threadedComment>
  <threadedComment ref="A6" dT="2024-01-31T15:18:45.83" personId="{F418FEAB-B6F1-4619-B287-21956836AF69}" id="{C689F01C-5311-4AA7-B60A-226F41F958AA}">
    <text>Frequency of "meaningful" errors per 1000 words in the apograph. "Meaningful" errors are defined by the general filters applied to the raw data. (Here, this means the exclusion of such readings as itacisms, orthographic changes, variants involving nonsense readings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4" Type="http://schemas.microsoft.com/office/2017/10/relationships/threadedComment" Target="../threadedComments/threadedComment9.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9D5B-C28E-48E4-939D-46B2362760F6}">
  <dimension ref="A1:AF597"/>
  <sheetViews>
    <sheetView tabSelected="1" workbookViewId="0">
      <pane xSplit="5" ySplit="1" topLeftCell="F6" activePane="bottomRight" state="frozen"/>
      <selection pane="topRight" activeCell="F1" sqref="F1"/>
      <selection pane="bottomLeft" activeCell="A2" sqref="A2"/>
      <selection pane="bottomRight" activeCell="F6" sqref="F6"/>
    </sheetView>
  </sheetViews>
  <sheetFormatPr defaultRowHeight="14.5"/>
  <cols>
    <col min="1" max="1" width="10.81640625" customWidth="1"/>
    <col min="2" max="3" width="8.90625" hidden="1" customWidth="1"/>
    <col min="4" max="5" width="20.81640625" customWidth="1"/>
    <col min="6" max="6" width="10.81640625" customWidth="1"/>
    <col min="7" max="8" width="18.81640625" customWidth="1"/>
    <col min="9" max="9" width="9.54296875" bestFit="1" customWidth="1"/>
    <col min="10" max="10" width="16.90625" style="7" bestFit="1" customWidth="1"/>
    <col min="11" max="16" width="8.90625" style="7"/>
    <col min="17" max="17" width="8.90625" style="8"/>
    <col min="18" max="18" width="8.90625" style="7"/>
    <col min="19" max="19" width="8.81640625" style="7" customWidth="1"/>
    <col min="20" max="22" width="8.90625" style="7"/>
    <col min="23" max="27" width="5.81640625" style="7" customWidth="1"/>
    <col min="28" max="32" width="8.90625" style="7"/>
  </cols>
  <sheetData>
    <row r="1" spans="1:32" s="1" customFormat="1">
      <c r="A1" s="1" t="s">
        <v>0</v>
      </c>
      <c r="B1" s="1" t="s">
        <v>1</v>
      </c>
      <c r="C1" s="1" t="s">
        <v>2</v>
      </c>
      <c r="D1" s="1" t="s">
        <v>5</v>
      </c>
      <c r="E1" s="1" t="s">
        <v>6</v>
      </c>
      <c r="F1" s="1" t="s">
        <v>1372</v>
      </c>
      <c r="G1" s="1" t="s">
        <v>1373</v>
      </c>
      <c r="H1" s="1" t="s">
        <v>1374</v>
      </c>
      <c r="I1" s="1" t="s">
        <v>7</v>
      </c>
      <c r="J1" s="1" t="s">
        <v>3</v>
      </c>
      <c r="K1" s="1" t="s">
        <v>1375</v>
      </c>
      <c r="L1" s="1" t="s">
        <v>1376</v>
      </c>
      <c r="M1" s="1" t="s">
        <v>1377</v>
      </c>
      <c r="N1" s="1" t="s">
        <v>1378</v>
      </c>
      <c r="O1" s="1" t="s">
        <v>1338</v>
      </c>
      <c r="P1" s="1" t="s">
        <v>1379</v>
      </c>
      <c r="Q1" s="6" t="s">
        <v>1380</v>
      </c>
      <c r="R1" s="1" t="s">
        <v>1339</v>
      </c>
      <c r="S1" s="1" t="s">
        <v>1381</v>
      </c>
      <c r="T1" s="1" t="s">
        <v>1382</v>
      </c>
      <c r="U1" s="1" t="s">
        <v>1531</v>
      </c>
      <c r="V1" s="1" t="s">
        <v>1532</v>
      </c>
      <c r="W1" s="1" t="s">
        <v>1384</v>
      </c>
      <c r="X1" s="1" t="s">
        <v>1385</v>
      </c>
      <c r="Y1" s="1" t="s">
        <v>1386</v>
      </c>
      <c r="Z1" s="1" t="s">
        <v>1340</v>
      </c>
      <c r="AA1" s="1" t="s">
        <v>1341</v>
      </c>
      <c r="AB1" s="1" t="s">
        <v>1342</v>
      </c>
      <c r="AC1" s="1" t="s">
        <v>1383</v>
      </c>
      <c r="AD1" s="1" t="s">
        <v>1387</v>
      </c>
      <c r="AE1" s="1" t="s">
        <v>1343</v>
      </c>
      <c r="AF1" s="1" t="s">
        <v>1388</v>
      </c>
    </row>
    <row r="2" spans="1:32" ht="29">
      <c r="A2" s="3" t="s">
        <v>11</v>
      </c>
      <c r="D2" s="3" t="s">
        <v>595</v>
      </c>
      <c r="E2" s="3" t="s">
        <v>596</v>
      </c>
      <c r="J2" s="7" t="s">
        <v>1390</v>
      </c>
      <c r="T2" s="7">
        <f>3-12</f>
        <v>-9</v>
      </c>
      <c r="U2" s="7">
        <f t="shared" ref="U2" ca="1" si="0">IF(ISNUMBER(T2),VALUE(MID(_xlfn.FORMULATEXT(T2),SEARCH("-",_xlfn.FORMULATEXT(T2))+1,LEN(_xlfn.FORMULATEXT(T2))-SEARCH("-",_xlfn.FORMULATEXT(T2)))), "")</f>
        <v>12</v>
      </c>
      <c r="V2" s="7">
        <f t="shared" ref="V2" ca="1" si="1">IF(ISNUMBER(T2), VALUE(MID(_xlfn.FORMULATEXT(T2), 2, SEARCH("-", _xlfn.FORMULATEXT(T2)) - 2)), "")</f>
        <v>3</v>
      </c>
    </row>
    <row r="3" spans="1:32">
      <c r="A3" s="3" t="s">
        <v>11</v>
      </c>
      <c r="D3" s="3" t="s">
        <v>333</v>
      </c>
      <c r="E3" s="3" t="s">
        <v>334</v>
      </c>
      <c r="J3" s="7" t="s">
        <v>1390</v>
      </c>
      <c r="T3" s="7" t="s">
        <v>1400</v>
      </c>
      <c r="U3" s="7" t="str">
        <f t="shared" ref="U3:U66" ca="1" si="2">IF(ISNUMBER(T3),VALUE(MID(_xlfn.FORMULATEXT(T3),SEARCH("-",_xlfn.FORMULATEXT(T3))+1,LEN(_xlfn.FORMULATEXT(T3))-SEARCH("-",_xlfn.FORMULATEXT(T3)))), "")</f>
        <v/>
      </c>
      <c r="V3" s="7" t="str">
        <f t="shared" ref="V3:V66" ca="1" si="3">IF(ISNUMBER(T3), VALUE(MID(_xlfn.FORMULATEXT(T3), 2, SEARCH("-", _xlfn.FORMULATEXT(T3)) - 2)), "")</f>
        <v/>
      </c>
      <c r="AB3" s="7" t="s">
        <v>1396</v>
      </c>
      <c r="AC3" s="7" t="s">
        <v>1402</v>
      </c>
      <c r="AD3" s="7" t="s">
        <v>557</v>
      </c>
    </row>
    <row r="4" spans="1:32">
      <c r="A4" s="3" t="s">
        <v>12</v>
      </c>
      <c r="D4" s="3" t="s">
        <v>597</v>
      </c>
      <c r="E4" s="3" t="s">
        <v>598</v>
      </c>
      <c r="H4" t="s">
        <v>557</v>
      </c>
      <c r="J4" s="7" t="s">
        <v>1392</v>
      </c>
      <c r="U4" s="7" t="str">
        <f t="shared" ca="1" si="2"/>
        <v/>
      </c>
      <c r="V4" s="7" t="str">
        <f t="shared" ca="1" si="3"/>
        <v/>
      </c>
      <c r="AB4" s="7" t="s">
        <v>1354</v>
      </c>
      <c r="AD4" s="7" t="s">
        <v>557</v>
      </c>
    </row>
    <row r="5" spans="1:32">
      <c r="A5" s="3" t="s">
        <v>12</v>
      </c>
      <c r="D5" s="3" t="s">
        <v>599</v>
      </c>
      <c r="E5" s="3" t="s">
        <v>600</v>
      </c>
      <c r="J5" s="7" t="s">
        <v>1390</v>
      </c>
      <c r="T5" s="7" t="s">
        <v>1400</v>
      </c>
      <c r="U5" s="7" t="str">
        <f t="shared" ca="1" si="2"/>
        <v/>
      </c>
      <c r="V5" s="7" t="str">
        <f t="shared" ca="1" si="3"/>
        <v/>
      </c>
      <c r="AE5" s="7" t="s">
        <v>1349</v>
      </c>
    </row>
    <row r="6" spans="1:32">
      <c r="A6" s="3" t="s">
        <v>13</v>
      </c>
      <c r="D6" s="3" t="s">
        <v>356</v>
      </c>
      <c r="E6" s="3" t="s">
        <v>356</v>
      </c>
      <c r="F6" t="s">
        <v>572</v>
      </c>
      <c r="I6" t="s">
        <v>601</v>
      </c>
      <c r="U6" s="7" t="str">
        <f t="shared" ca="1" si="2"/>
        <v/>
      </c>
      <c r="V6" s="7" t="str">
        <f t="shared" ca="1" si="3"/>
        <v/>
      </c>
    </row>
    <row r="7" spans="1:32">
      <c r="A7" s="3" t="s">
        <v>13</v>
      </c>
      <c r="D7" s="3" t="s">
        <v>602</v>
      </c>
      <c r="E7" s="3" t="s">
        <v>603</v>
      </c>
      <c r="J7" s="7" t="s">
        <v>1390</v>
      </c>
      <c r="T7" s="7" t="s">
        <v>1400</v>
      </c>
      <c r="U7" s="7" t="str">
        <f t="shared" ca="1" si="2"/>
        <v/>
      </c>
      <c r="V7" s="7" t="str">
        <f t="shared" ca="1" si="3"/>
        <v/>
      </c>
      <c r="AB7" s="7" t="s">
        <v>1396</v>
      </c>
      <c r="AD7" s="7" t="s">
        <v>557</v>
      </c>
    </row>
    <row r="8" spans="1:32">
      <c r="A8" s="3" t="s">
        <v>13</v>
      </c>
      <c r="D8" s="3" t="s">
        <v>604</v>
      </c>
      <c r="E8" s="3" t="s">
        <v>605</v>
      </c>
      <c r="F8" t="s">
        <v>572</v>
      </c>
      <c r="I8" t="s">
        <v>606</v>
      </c>
      <c r="U8" s="7" t="str">
        <f t="shared" ca="1" si="2"/>
        <v/>
      </c>
      <c r="V8" s="7" t="str">
        <f t="shared" ca="1" si="3"/>
        <v/>
      </c>
    </row>
    <row r="9" spans="1:32">
      <c r="A9" s="3" t="s">
        <v>13</v>
      </c>
      <c r="D9" s="3" t="s">
        <v>315</v>
      </c>
      <c r="E9" s="3" t="s">
        <v>298</v>
      </c>
      <c r="J9" s="7" t="s">
        <v>1392</v>
      </c>
      <c r="U9" s="7" t="str">
        <f t="shared" ca="1" si="2"/>
        <v/>
      </c>
      <c r="V9" s="7" t="str">
        <f t="shared" ca="1" si="3"/>
        <v/>
      </c>
      <c r="AE9" s="7" t="s">
        <v>1355</v>
      </c>
    </row>
    <row r="10" spans="1:32">
      <c r="A10" s="3" t="s">
        <v>13</v>
      </c>
      <c r="D10" s="3" t="s">
        <v>607</v>
      </c>
      <c r="E10" s="3" t="s">
        <v>608</v>
      </c>
      <c r="H10" t="s">
        <v>565</v>
      </c>
      <c r="I10" t="s">
        <v>609</v>
      </c>
      <c r="J10" s="7" t="s">
        <v>1390</v>
      </c>
      <c r="T10" s="7" t="s">
        <v>1400</v>
      </c>
      <c r="U10" s="7" t="str">
        <f t="shared" ca="1" si="2"/>
        <v/>
      </c>
      <c r="V10" s="7" t="str">
        <f t="shared" ca="1" si="3"/>
        <v/>
      </c>
      <c r="AE10" s="7" t="s">
        <v>1349</v>
      </c>
    </row>
    <row r="11" spans="1:32">
      <c r="A11" s="3" t="s">
        <v>14</v>
      </c>
      <c r="D11" s="3" t="s">
        <v>610</v>
      </c>
      <c r="E11" s="3" t="s">
        <v>611</v>
      </c>
      <c r="J11" s="7" t="s">
        <v>1390</v>
      </c>
      <c r="T11" s="7">
        <f>3-12</f>
        <v>-9</v>
      </c>
      <c r="U11" s="7">
        <f t="shared" ca="1" si="2"/>
        <v>12</v>
      </c>
      <c r="V11" s="7">
        <f t="shared" ca="1" si="3"/>
        <v>3</v>
      </c>
    </row>
    <row r="12" spans="1:32">
      <c r="A12" s="3" t="s">
        <v>14</v>
      </c>
      <c r="D12" s="3" t="s">
        <v>612</v>
      </c>
      <c r="E12" s="4" t="s">
        <v>592</v>
      </c>
      <c r="F12" t="s">
        <v>570</v>
      </c>
      <c r="U12" s="7" t="str">
        <f t="shared" ca="1" si="2"/>
        <v/>
      </c>
      <c r="V12" s="7" t="str">
        <f t="shared" ca="1" si="3"/>
        <v/>
      </c>
    </row>
    <row r="13" spans="1:32">
      <c r="A13" s="3" t="s">
        <v>15</v>
      </c>
      <c r="D13" s="3" t="s">
        <v>296</v>
      </c>
      <c r="E13" s="3" t="s">
        <v>357</v>
      </c>
      <c r="J13" s="7" t="s">
        <v>1390</v>
      </c>
      <c r="T13" s="7" t="s">
        <v>1400</v>
      </c>
      <c r="U13" s="7" t="str">
        <f t="shared" ca="1" si="2"/>
        <v/>
      </c>
      <c r="V13" s="7" t="str">
        <f t="shared" ca="1" si="3"/>
        <v/>
      </c>
      <c r="AB13" s="7" t="s">
        <v>1396</v>
      </c>
      <c r="AC13" s="7" t="s">
        <v>1402</v>
      </c>
      <c r="AD13" s="7" t="s">
        <v>557</v>
      </c>
    </row>
    <row r="14" spans="1:32">
      <c r="A14" s="3" t="s">
        <v>15</v>
      </c>
      <c r="D14" s="3" t="s">
        <v>358</v>
      </c>
      <c r="E14" s="3" t="s">
        <v>359</v>
      </c>
      <c r="J14" s="7" t="s">
        <v>1392</v>
      </c>
      <c r="U14" s="7" t="str">
        <f t="shared" ca="1" si="2"/>
        <v/>
      </c>
      <c r="V14" s="7" t="str">
        <f t="shared" ca="1" si="3"/>
        <v/>
      </c>
      <c r="AC14" s="7" t="s">
        <v>1493</v>
      </c>
      <c r="AD14" s="7" t="s">
        <v>557</v>
      </c>
    </row>
    <row r="15" spans="1:32" ht="29">
      <c r="A15" s="3" t="s">
        <v>15</v>
      </c>
      <c r="D15" s="3" t="s">
        <v>613</v>
      </c>
      <c r="E15" s="3" t="s">
        <v>615</v>
      </c>
      <c r="H15" t="s">
        <v>557</v>
      </c>
      <c r="J15" s="7" t="s">
        <v>558</v>
      </c>
      <c r="L15" s="7">
        <v>2</v>
      </c>
      <c r="M15" s="7">
        <v>10</v>
      </c>
      <c r="O15" s="7" t="s">
        <v>1351</v>
      </c>
      <c r="R15" s="7" t="s">
        <v>1352</v>
      </c>
      <c r="S15" s="7">
        <v>4</v>
      </c>
      <c r="U15" s="7" t="str">
        <f t="shared" ca="1" si="2"/>
        <v/>
      </c>
      <c r="V15" s="7" t="str">
        <f t="shared" ca="1" si="3"/>
        <v/>
      </c>
    </row>
    <row r="16" spans="1:32" ht="29">
      <c r="A16" s="3" t="s">
        <v>15</v>
      </c>
      <c r="D16" s="3" t="s">
        <v>614</v>
      </c>
      <c r="E16" s="3" t="s">
        <v>614</v>
      </c>
      <c r="F16" t="s">
        <v>572</v>
      </c>
      <c r="I16" t="s">
        <v>616</v>
      </c>
      <c r="U16" s="7" t="str">
        <f t="shared" ca="1" si="2"/>
        <v/>
      </c>
      <c r="V16" s="7" t="str">
        <f t="shared" ca="1" si="3"/>
        <v/>
      </c>
    </row>
    <row r="17" spans="1:31">
      <c r="A17" s="3" t="s">
        <v>16</v>
      </c>
      <c r="D17" s="3" t="s">
        <v>360</v>
      </c>
      <c r="E17" s="3" t="s">
        <v>322</v>
      </c>
      <c r="J17" s="7" t="s">
        <v>1390</v>
      </c>
      <c r="T17" s="7" t="s">
        <v>1400</v>
      </c>
      <c r="U17" s="7" t="str">
        <f t="shared" ca="1" si="2"/>
        <v/>
      </c>
      <c r="V17" s="7" t="str">
        <f t="shared" ca="1" si="3"/>
        <v/>
      </c>
      <c r="AB17" s="7" t="s">
        <v>1396</v>
      </c>
      <c r="AC17" s="7" t="s">
        <v>1402</v>
      </c>
      <c r="AD17" s="7" t="s">
        <v>557</v>
      </c>
    </row>
    <row r="18" spans="1:31">
      <c r="A18" s="3" t="s">
        <v>16</v>
      </c>
      <c r="D18" s="3" t="s">
        <v>361</v>
      </c>
      <c r="E18" s="3" t="s">
        <v>361</v>
      </c>
      <c r="F18" t="s">
        <v>572</v>
      </c>
      <c r="I18" t="s">
        <v>331</v>
      </c>
      <c r="J18" s="7" t="s">
        <v>1390</v>
      </c>
      <c r="T18" s="7" t="s">
        <v>1400</v>
      </c>
      <c r="U18" s="7" t="str">
        <f t="shared" ca="1" si="2"/>
        <v/>
      </c>
      <c r="V18" s="7" t="str">
        <f t="shared" ca="1" si="3"/>
        <v/>
      </c>
      <c r="AB18" s="7" t="s">
        <v>1396</v>
      </c>
      <c r="AC18" s="7" t="s">
        <v>1402</v>
      </c>
      <c r="AD18" s="7" t="s">
        <v>557</v>
      </c>
    </row>
    <row r="19" spans="1:31">
      <c r="A19" s="3" t="s">
        <v>16</v>
      </c>
      <c r="D19" s="3" t="s">
        <v>335</v>
      </c>
      <c r="E19" s="3" t="s">
        <v>336</v>
      </c>
      <c r="J19" s="7" t="s">
        <v>1390</v>
      </c>
      <c r="T19" s="7" t="s">
        <v>1400</v>
      </c>
      <c r="U19" s="7" t="str">
        <f t="shared" ca="1" si="2"/>
        <v/>
      </c>
      <c r="V19" s="7" t="str">
        <f t="shared" ca="1" si="3"/>
        <v/>
      </c>
      <c r="AB19" s="7" t="s">
        <v>1396</v>
      </c>
      <c r="AC19" s="7" t="s">
        <v>1402</v>
      </c>
      <c r="AD19" s="7" t="s">
        <v>557</v>
      </c>
    </row>
    <row r="20" spans="1:31">
      <c r="A20" s="3" t="s">
        <v>16</v>
      </c>
      <c r="D20" s="3" t="s">
        <v>296</v>
      </c>
      <c r="E20" s="3" t="s">
        <v>357</v>
      </c>
      <c r="J20" s="7" t="s">
        <v>1390</v>
      </c>
      <c r="T20" s="7" t="s">
        <v>1400</v>
      </c>
      <c r="U20" s="7" t="str">
        <f t="shared" ca="1" si="2"/>
        <v/>
      </c>
      <c r="V20" s="7" t="str">
        <f t="shared" ca="1" si="3"/>
        <v/>
      </c>
      <c r="AB20" s="7" t="s">
        <v>1396</v>
      </c>
      <c r="AC20" s="7" t="s">
        <v>1402</v>
      </c>
      <c r="AD20" s="7" t="s">
        <v>557</v>
      </c>
    </row>
    <row r="21" spans="1:31" ht="43.5">
      <c r="A21" s="3" t="s">
        <v>16</v>
      </c>
      <c r="D21" s="3" t="s">
        <v>617</v>
      </c>
      <c r="E21" s="3" t="s">
        <v>618</v>
      </c>
      <c r="H21" t="s">
        <v>557</v>
      </c>
      <c r="I21" t="s">
        <v>1485</v>
      </c>
      <c r="J21" s="7" t="s">
        <v>562</v>
      </c>
      <c r="L21" s="7">
        <v>4</v>
      </c>
      <c r="M21" s="7">
        <v>22</v>
      </c>
      <c r="O21" s="7" t="s">
        <v>1345</v>
      </c>
      <c r="P21" s="7" t="s">
        <v>1401</v>
      </c>
      <c r="Q21" s="8" t="s">
        <v>1420</v>
      </c>
      <c r="S21" s="7">
        <v>86</v>
      </c>
      <c r="U21" s="7" t="str">
        <f t="shared" ca="1" si="2"/>
        <v/>
      </c>
      <c r="V21" s="7" t="str">
        <f t="shared" ca="1" si="3"/>
        <v/>
      </c>
      <c r="W21" s="7" t="s">
        <v>1389</v>
      </c>
    </row>
    <row r="22" spans="1:31">
      <c r="A22" s="3" t="s">
        <v>17</v>
      </c>
      <c r="D22" s="3" t="s">
        <v>619</v>
      </c>
      <c r="E22" s="3" t="s">
        <v>620</v>
      </c>
      <c r="J22" s="7" t="s">
        <v>1392</v>
      </c>
      <c r="U22" s="7" t="str">
        <f t="shared" ca="1" si="2"/>
        <v/>
      </c>
      <c r="V22" s="7" t="str">
        <f t="shared" ca="1" si="3"/>
        <v/>
      </c>
      <c r="AB22" s="7" t="s">
        <v>1354</v>
      </c>
      <c r="AD22" s="7" t="s">
        <v>557</v>
      </c>
    </row>
    <row r="23" spans="1:31">
      <c r="A23" s="3" t="s">
        <v>17</v>
      </c>
      <c r="D23" s="3" t="s">
        <v>593</v>
      </c>
      <c r="E23" s="3" t="s">
        <v>588</v>
      </c>
      <c r="H23" t="s">
        <v>557</v>
      </c>
      <c r="J23" s="7" t="s">
        <v>1392</v>
      </c>
      <c r="U23" s="7" t="str">
        <f t="shared" ca="1" si="2"/>
        <v/>
      </c>
      <c r="V23" s="7" t="str">
        <f t="shared" ca="1" si="3"/>
        <v/>
      </c>
    </row>
    <row r="24" spans="1:31" ht="29">
      <c r="A24" s="3" t="s">
        <v>18</v>
      </c>
      <c r="D24" s="3" t="s">
        <v>622</v>
      </c>
      <c r="E24" s="3" t="s">
        <v>623</v>
      </c>
      <c r="J24" s="7" t="s">
        <v>1392</v>
      </c>
      <c r="U24" s="7" t="str">
        <f t="shared" ca="1" si="2"/>
        <v/>
      </c>
      <c r="V24" s="7" t="str">
        <f t="shared" ca="1" si="3"/>
        <v/>
      </c>
      <c r="AB24" s="7" t="s">
        <v>1354</v>
      </c>
      <c r="AD24" s="7" t="s">
        <v>557</v>
      </c>
    </row>
    <row r="25" spans="1:31" ht="29">
      <c r="A25" s="3" t="s">
        <v>18</v>
      </c>
      <c r="D25" s="3" t="s">
        <v>624</v>
      </c>
      <c r="E25" s="3" t="s">
        <v>625</v>
      </c>
      <c r="J25" s="7" t="s">
        <v>1390</v>
      </c>
      <c r="T25" s="7" t="s">
        <v>1400</v>
      </c>
      <c r="U25" s="7" t="str">
        <f t="shared" ca="1" si="2"/>
        <v/>
      </c>
      <c r="V25" s="7" t="str">
        <f t="shared" ca="1" si="3"/>
        <v/>
      </c>
      <c r="AB25" s="7" t="s">
        <v>1396</v>
      </c>
      <c r="AD25" s="7" t="s">
        <v>557</v>
      </c>
    </row>
    <row r="26" spans="1:31" ht="29">
      <c r="A26" s="3" t="s">
        <v>18</v>
      </c>
      <c r="D26" s="3" t="s">
        <v>621</v>
      </c>
      <c r="E26" s="3" t="s">
        <v>626</v>
      </c>
      <c r="H26" t="s">
        <v>557</v>
      </c>
      <c r="J26" s="7" t="s">
        <v>558</v>
      </c>
      <c r="L26" s="7">
        <v>1</v>
      </c>
      <c r="M26" s="7">
        <v>1</v>
      </c>
      <c r="N26" s="7" t="s">
        <v>1359</v>
      </c>
      <c r="O26" s="7" t="s">
        <v>1391</v>
      </c>
      <c r="S26" s="7">
        <v>73</v>
      </c>
      <c r="U26" s="7" t="str">
        <f t="shared" ca="1" si="2"/>
        <v/>
      </c>
      <c r="V26" s="7" t="str">
        <f t="shared" ca="1" si="3"/>
        <v/>
      </c>
      <c r="AE26" s="7" t="s">
        <v>1355</v>
      </c>
    </row>
    <row r="27" spans="1:31">
      <c r="A27" s="3" t="s">
        <v>18</v>
      </c>
      <c r="D27" s="3" t="s">
        <v>364</v>
      </c>
      <c r="E27" s="3" t="s">
        <v>364</v>
      </c>
      <c r="F27" t="s">
        <v>572</v>
      </c>
      <c r="I27" t="s">
        <v>627</v>
      </c>
      <c r="U27" s="7" t="str">
        <f t="shared" ca="1" si="2"/>
        <v/>
      </c>
      <c r="V27" s="7" t="str">
        <f t="shared" ca="1" si="3"/>
        <v/>
      </c>
    </row>
    <row r="28" spans="1:31">
      <c r="A28" s="3" t="s">
        <v>19</v>
      </c>
      <c r="D28" s="3" t="s">
        <v>358</v>
      </c>
      <c r="E28" s="3" t="s">
        <v>359</v>
      </c>
      <c r="J28" s="7" t="s">
        <v>1392</v>
      </c>
      <c r="U28" s="7" t="str">
        <f t="shared" ca="1" si="2"/>
        <v/>
      </c>
      <c r="V28" s="7" t="str">
        <f t="shared" ca="1" si="3"/>
        <v/>
      </c>
      <c r="AC28" s="7" t="s">
        <v>1493</v>
      </c>
      <c r="AD28" s="7" t="s">
        <v>557</v>
      </c>
    </row>
    <row r="29" spans="1:31" ht="29">
      <c r="A29" s="3" t="s">
        <v>19</v>
      </c>
      <c r="D29" s="3" t="s">
        <v>629</v>
      </c>
      <c r="E29" s="3" t="s">
        <v>628</v>
      </c>
      <c r="I29" t="s">
        <v>1486</v>
      </c>
      <c r="J29" s="7" t="s">
        <v>562</v>
      </c>
      <c r="L29" s="7">
        <v>1</v>
      </c>
      <c r="M29" s="7">
        <v>3</v>
      </c>
      <c r="N29" s="7" t="s">
        <v>1359</v>
      </c>
      <c r="O29" s="7" t="s">
        <v>1351</v>
      </c>
      <c r="S29" s="7">
        <v>9418</v>
      </c>
      <c r="U29" s="7" t="str">
        <f t="shared" ca="1" si="2"/>
        <v/>
      </c>
      <c r="V29" s="7" t="str">
        <f t="shared" ca="1" si="3"/>
        <v/>
      </c>
      <c r="W29" s="7" t="s">
        <v>4</v>
      </c>
    </row>
    <row r="30" spans="1:31" ht="29">
      <c r="A30" s="3" t="s">
        <v>19</v>
      </c>
      <c r="D30" s="3" t="s">
        <v>630</v>
      </c>
      <c r="E30" s="3" t="s">
        <v>632</v>
      </c>
      <c r="J30" s="7" t="s">
        <v>1390</v>
      </c>
      <c r="T30" s="7" t="s">
        <v>1400</v>
      </c>
      <c r="U30" s="7" t="str">
        <f t="shared" ca="1" si="2"/>
        <v/>
      </c>
      <c r="V30" s="7" t="str">
        <f t="shared" ca="1" si="3"/>
        <v/>
      </c>
      <c r="AB30" s="7" t="s">
        <v>1396</v>
      </c>
      <c r="AD30" s="7" t="s">
        <v>557</v>
      </c>
    </row>
    <row r="31" spans="1:31" ht="29">
      <c r="A31" s="3" t="s">
        <v>19</v>
      </c>
      <c r="D31" s="3" t="s">
        <v>631</v>
      </c>
      <c r="E31" s="3" t="s">
        <v>633</v>
      </c>
      <c r="J31" s="7" t="s">
        <v>1390</v>
      </c>
      <c r="T31" s="7" t="s">
        <v>1400</v>
      </c>
      <c r="U31" s="7" t="str">
        <f t="shared" ca="1" si="2"/>
        <v/>
      </c>
      <c r="V31" s="7" t="str">
        <f t="shared" ca="1" si="3"/>
        <v/>
      </c>
      <c r="AB31" s="7" t="s">
        <v>1396</v>
      </c>
      <c r="AD31" s="7" t="s">
        <v>557</v>
      </c>
    </row>
    <row r="32" spans="1:31">
      <c r="A32" s="3" t="s">
        <v>20</v>
      </c>
      <c r="D32" s="3" t="s">
        <v>634</v>
      </c>
      <c r="E32" s="3" t="s">
        <v>635</v>
      </c>
      <c r="J32" s="7" t="s">
        <v>1390</v>
      </c>
      <c r="T32" s="7" t="s">
        <v>1400</v>
      </c>
      <c r="U32" s="7" t="str">
        <f t="shared" ca="1" si="2"/>
        <v/>
      </c>
      <c r="V32" s="7" t="str">
        <f t="shared" ca="1" si="3"/>
        <v/>
      </c>
      <c r="AB32" s="7" t="s">
        <v>1396</v>
      </c>
      <c r="AD32" s="7" t="s">
        <v>557</v>
      </c>
    </row>
    <row r="33" spans="1:31" ht="29">
      <c r="A33" s="3" t="s">
        <v>20</v>
      </c>
      <c r="D33" s="3" t="s">
        <v>636</v>
      </c>
      <c r="E33" s="3" t="s">
        <v>637</v>
      </c>
      <c r="J33" s="7" t="s">
        <v>1390</v>
      </c>
      <c r="T33" s="7">
        <f>46-1</f>
        <v>45</v>
      </c>
      <c r="U33" s="7">
        <f t="shared" ca="1" si="2"/>
        <v>1</v>
      </c>
      <c r="V33" s="7">
        <f t="shared" ca="1" si="3"/>
        <v>46</v>
      </c>
    </row>
    <row r="34" spans="1:31">
      <c r="A34" s="3" t="s">
        <v>21</v>
      </c>
      <c r="D34" s="3" t="s">
        <v>638</v>
      </c>
      <c r="E34" s="3" t="s">
        <v>639</v>
      </c>
      <c r="J34" s="7" t="s">
        <v>1390</v>
      </c>
      <c r="T34" s="7" t="s">
        <v>1400</v>
      </c>
      <c r="U34" s="7" t="str">
        <f t="shared" ca="1" si="2"/>
        <v/>
      </c>
      <c r="V34" s="7" t="str">
        <f t="shared" ca="1" si="3"/>
        <v/>
      </c>
      <c r="AB34" s="7" t="s">
        <v>1396</v>
      </c>
      <c r="AD34" s="7" t="s">
        <v>557</v>
      </c>
    </row>
    <row r="35" spans="1:31">
      <c r="A35" s="3" t="s">
        <v>21</v>
      </c>
      <c r="D35" s="3" t="s">
        <v>640</v>
      </c>
      <c r="E35" s="3" t="s">
        <v>641</v>
      </c>
      <c r="J35" s="7" t="s">
        <v>1390</v>
      </c>
      <c r="T35" s="7">
        <f>58-0</f>
        <v>58</v>
      </c>
      <c r="U35" s="7">
        <f t="shared" ca="1" si="2"/>
        <v>0</v>
      </c>
      <c r="V35" s="7">
        <f t="shared" ca="1" si="3"/>
        <v>58</v>
      </c>
    </row>
    <row r="36" spans="1:31">
      <c r="A36" s="3" t="s">
        <v>21</v>
      </c>
      <c r="D36" s="3" t="s">
        <v>642</v>
      </c>
      <c r="E36" s="3" t="s">
        <v>642</v>
      </c>
      <c r="F36" t="s">
        <v>572</v>
      </c>
      <c r="I36" t="s">
        <v>643</v>
      </c>
      <c r="U36" s="7" t="str">
        <f t="shared" ca="1" si="2"/>
        <v/>
      </c>
      <c r="V36" s="7" t="str">
        <f t="shared" ca="1" si="3"/>
        <v/>
      </c>
    </row>
    <row r="37" spans="1:31">
      <c r="A37" s="3" t="s">
        <v>21</v>
      </c>
      <c r="D37" s="3" t="s">
        <v>271</v>
      </c>
      <c r="E37" s="3" t="s">
        <v>272</v>
      </c>
      <c r="J37" s="7" t="s">
        <v>1390</v>
      </c>
      <c r="T37" s="7">
        <f>16-1</f>
        <v>15</v>
      </c>
      <c r="U37" s="7">
        <f t="shared" ca="1" si="2"/>
        <v>1</v>
      </c>
      <c r="V37" s="7">
        <f t="shared" ca="1" si="3"/>
        <v>16</v>
      </c>
      <c r="AC37" s="7" t="s">
        <v>1402</v>
      </c>
      <c r="AD37" s="7" t="s">
        <v>557</v>
      </c>
    </row>
    <row r="38" spans="1:31">
      <c r="A38" s="3" t="s">
        <v>22</v>
      </c>
      <c r="D38" s="3" t="s">
        <v>362</v>
      </c>
      <c r="E38" s="3" t="s">
        <v>363</v>
      </c>
      <c r="J38" s="7" t="s">
        <v>1390</v>
      </c>
      <c r="T38" s="7" t="s">
        <v>1400</v>
      </c>
      <c r="U38" s="7" t="str">
        <f t="shared" ca="1" si="2"/>
        <v/>
      </c>
      <c r="V38" s="7" t="str">
        <f t="shared" ca="1" si="3"/>
        <v/>
      </c>
      <c r="AB38" s="7" t="s">
        <v>1396</v>
      </c>
      <c r="AD38" s="7" t="s">
        <v>557</v>
      </c>
    </row>
    <row r="39" spans="1:31">
      <c r="A39" s="3" t="s">
        <v>22</v>
      </c>
      <c r="D39" s="3" t="s">
        <v>371</v>
      </c>
      <c r="E39" s="3" t="s">
        <v>365</v>
      </c>
      <c r="H39" t="s">
        <v>557</v>
      </c>
      <c r="J39" s="7" t="s">
        <v>1390</v>
      </c>
      <c r="T39" s="7" t="s">
        <v>1400</v>
      </c>
      <c r="U39" s="7" t="str">
        <f t="shared" ca="1" si="2"/>
        <v/>
      </c>
      <c r="V39" s="7" t="str">
        <f t="shared" ca="1" si="3"/>
        <v/>
      </c>
      <c r="AE39" s="7" t="s">
        <v>1349</v>
      </c>
    </row>
    <row r="40" spans="1:31">
      <c r="A40" s="3" t="s">
        <v>22</v>
      </c>
      <c r="D40" s="3" t="s">
        <v>593</v>
      </c>
      <c r="E40" s="3" t="s">
        <v>588</v>
      </c>
      <c r="H40" t="s">
        <v>557</v>
      </c>
      <c r="J40" s="7" t="s">
        <v>1392</v>
      </c>
      <c r="U40" s="7" t="str">
        <f t="shared" ca="1" si="2"/>
        <v/>
      </c>
      <c r="V40" s="7" t="str">
        <f t="shared" ca="1" si="3"/>
        <v/>
      </c>
    </row>
    <row r="41" spans="1:31">
      <c r="A41" s="3" t="s">
        <v>23</v>
      </c>
      <c r="D41" s="3" t="s">
        <v>644</v>
      </c>
      <c r="E41" s="3" t="s">
        <v>645</v>
      </c>
      <c r="J41" s="7" t="s">
        <v>1390</v>
      </c>
      <c r="T41" s="7" t="s">
        <v>1400</v>
      </c>
      <c r="U41" s="7" t="str">
        <f t="shared" ca="1" si="2"/>
        <v/>
      </c>
      <c r="V41" s="7" t="str">
        <f t="shared" ca="1" si="3"/>
        <v/>
      </c>
      <c r="AB41" s="7" t="s">
        <v>1396</v>
      </c>
      <c r="AD41" s="7" t="s">
        <v>557</v>
      </c>
    </row>
    <row r="42" spans="1:31">
      <c r="A42" s="3" t="s">
        <v>23</v>
      </c>
      <c r="D42" s="3" t="s">
        <v>646</v>
      </c>
      <c r="E42" s="3" t="s">
        <v>647</v>
      </c>
      <c r="J42" s="7" t="s">
        <v>1390</v>
      </c>
      <c r="T42" s="7">
        <f>3678-8</f>
        <v>3670</v>
      </c>
      <c r="U42" s="7">
        <f t="shared" ca="1" si="2"/>
        <v>8</v>
      </c>
      <c r="V42" s="7">
        <f t="shared" ca="1" si="3"/>
        <v>3678</v>
      </c>
    </row>
    <row r="43" spans="1:31">
      <c r="A43" s="3" t="s">
        <v>24</v>
      </c>
      <c r="D43" s="3" t="s">
        <v>362</v>
      </c>
      <c r="E43" s="3" t="s">
        <v>363</v>
      </c>
      <c r="J43" s="7" t="s">
        <v>1390</v>
      </c>
      <c r="T43" s="7" t="s">
        <v>1400</v>
      </c>
      <c r="U43" s="7" t="str">
        <f t="shared" ca="1" si="2"/>
        <v/>
      </c>
      <c r="V43" s="7" t="str">
        <f t="shared" ca="1" si="3"/>
        <v/>
      </c>
      <c r="AB43" s="7" t="s">
        <v>1396</v>
      </c>
      <c r="AD43" s="7" t="s">
        <v>557</v>
      </c>
    </row>
    <row r="44" spans="1:31">
      <c r="A44" s="3" t="s">
        <v>24</v>
      </c>
      <c r="D44" s="3" t="s">
        <v>333</v>
      </c>
      <c r="E44" s="3" t="s">
        <v>334</v>
      </c>
      <c r="J44" s="7" t="s">
        <v>1390</v>
      </c>
      <c r="T44" s="7" t="s">
        <v>1400</v>
      </c>
      <c r="U44" s="7" t="str">
        <f t="shared" ca="1" si="2"/>
        <v/>
      </c>
      <c r="V44" s="7" t="str">
        <f t="shared" ca="1" si="3"/>
        <v/>
      </c>
      <c r="AB44" s="7" t="s">
        <v>1396</v>
      </c>
      <c r="AC44" s="7" t="s">
        <v>1402</v>
      </c>
      <c r="AD44" s="7" t="s">
        <v>557</v>
      </c>
    </row>
    <row r="45" spans="1:31">
      <c r="A45" s="3" t="s">
        <v>25</v>
      </c>
      <c r="D45" s="3" t="s">
        <v>619</v>
      </c>
      <c r="E45" s="3" t="s">
        <v>620</v>
      </c>
      <c r="J45" s="7" t="s">
        <v>1392</v>
      </c>
      <c r="U45" s="7" t="str">
        <f t="shared" ca="1" si="2"/>
        <v/>
      </c>
      <c r="V45" s="7" t="str">
        <f t="shared" ca="1" si="3"/>
        <v/>
      </c>
      <c r="AB45" s="7" t="s">
        <v>1354</v>
      </c>
      <c r="AD45" s="7" t="s">
        <v>557</v>
      </c>
    </row>
    <row r="46" spans="1:31">
      <c r="A46" s="3" t="s">
        <v>25</v>
      </c>
      <c r="D46" s="3" t="s">
        <v>593</v>
      </c>
      <c r="E46" s="3" t="s">
        <v>588</v>
      </c>
      <c r="H46" t="s">
        <v>557</v>
      </c>
      <c r="J46" s="7" t="s">
        <v>1392</v>
      </c>
      <c r="U46" s="7" t="str">
        <f t="shared" ca="1" si="2"/>
        <v/>
      </c>
      <c r="V46" s="7" t="str">
        <f t="shared" ca="1" si="3"/>
        <v/>
      </c>
    </row>
    <row r="47" spans="1:31">
      <c r="A47" s="3" t="s">
        <v>26</v>
      </c>
      <c r="D47" s="3" t="s">
        <v>333</v>
      </c>
      <c r="E47" s="3" t="s">
        <v>334</v>
      </c>
      <c r="J47" s="7" t="s">
        <v>1390</v>
      </c>
      <c r="T47" s="7" t="s">
        <v>1400</v>
      </c>
      <c r="U47" s="7" t="str">
        <f t="shared" ca="1" si="2"/>
        <v/>
      </c>
      <c r="V47" s="7" t="str">
        <f t="shared" ca="1" si="3"/>
        <v/>
      </c>
      <c r="AB47" s="7" t="s">
        <v>1396</v>
      </c>
      <c r="AC47" s="7" t="s">
        <v>1402</v>
      </c>
      <c r="AD47" s="7" t="s">
        <v>557</v>
      </c>
    </row>
    <row r="48" spans="1:31">
      <c r="A48" s="3" t="s">
        <v>26</v>
      </c>
      <c r="D48" s="3" t="s">
        <v>648</v>
      </c>
      <c r="E48" s="3" t="s">
        <v>649</v>
      </c>
      <c r="J48" s="7" t="s">
        <v>1392</v>
      </c>
      <c r="U48" s="7" t="str">
        <f t="shared" ca="1" si="2"/>
        <v/>
      </c>
      <c r="V48" s="7" t="str">
        <f t="shared" ca="1" si="3"/>
        <v/>
      </c>
      <c r="AB48" s="7" t="s">
        <v>1354</v>
      </c>
      <c r="AD48" s="7" t="s">
        <v>557</v>
      </c>
    </row>
    <row r="49" spans="1:31" ht="101.5">
      <c r="A49" s="3" t="s">
        <v>27</v>
      </c>
      <c r="D49" s="3" t="s">
        <v>650</v>
      </c>
      <c r="E49" s="3" t="s">
        <v>1518</v>
      </c>
      <c r="I49" t="s">
        <v>1424</v>
      </c>
      <c r="J49" s="7" t="s">
        <v>558</v>
      </c>
      <c r="L49" s="7">
        <v>5</v>
      </c>
      <c r="M49" s="7">
        <v>31</v>
      </c>
      <c r="O49" s="7" t="s">
        <v>1345</v>
      </c>
      <c r="P49" s="7" t="s">
        <v>1401</v>
      </c>
      <c r="Q49" s="8" t="s">
        <v>1423</v>
      </c>
      <c r="S49" s="7">
        <v>3</v>
      </c>
      <c r="U49" s="7" t="str">
        <f t="shared" ca="1" si="2"/>
        <v/>
      </c>
      <c r="V49" s="7" t="str">
        <f t="shared" ca="1" si="3"/>
        <v/>
      </c>
    </row>
    <row r="50" spans="1:31" ht="101.5">
      <c r="A50" s="3" t="s">
        <v>27</v>
      </c>
      <c r="D50" s="3" t="s">
        <v>651</v>
      </c>
      <c r="E50" s="3" t="s">
        <v>652</v>
      </c>
      <c r="J50" s="7" t="s">
        <v>1392</v>
      </c>
      <c r="U50" s="7" t="str">
        <f t="shared" ca="1" si="2"/>
        <v/>
      </c>
      <c r="V50" s="7" t="str">
        <f t="shared" ca="1" si="3"/>
        <v/>
      </c>
      <c r="AB50" s="7" t="s">
        <v>1354</v>
      </c>
      <c r="AD50" s="7" t="s">
        <v>557</v>
      </c>
    </row>
    <row r="51" spans="1:31" ht="101.5">
      <c r="A51" s="3" t="s">
        <v>27</v>
      </c>
      <c r="D51" s="3" t="s">
        <v>653</v>
      </c>
      <c r="E51" s="3" t="s">
        <v>654</v>
      </c>
      <c r="F51" t="s">
        <v>572</v>
      </c>
      <c r="I51" t="s">
        <v>323</v>
      </c>
      <c r="U51" s="7" t="str">
        <f t="shared" ca="1" si="2"/>
        <v/>
      </c>
      <c r="V51" s="7" t="str">
        <f t="shared" ca="1" si="3"/>
        <v/>
      </c>
    </row>
    <row r="52" spans="1:31" ht="101.5">
      <c r="A52" s="3" t="s">
        <v>27</v>
      </c>
      <c r="D52" s="3" t="s">
        <v>655</v>
      </c>
      <c r="E52" s="3" t="s">
        <v>656</v>
      </c>
      <c r="H52" t="s">
        <v>565</v>
      </c>
      <c r="I52" t="s">
        <v>657</v>
      </c>
      <c r="J52" s="7" t="s">
        <v>1390</v>
      </c>
      <c r="T52" s="7" t="s">
        <v>1400</v>
      </c>
      <c r="U52" s="7" t="str">
        <f t="shared" ca="1" si="2"/>
        <v/>
      </c>
      <c r="V52" s="7" t="str">
        <f t="shared" ca="1" si="3"/>
        <v/>
      </c>
      <c r="AB52" s="7" t="s">
        <v>1396</v>
      </c>
      <c r="AD52" s="7" t="s">
        <v>557</v>
      </c>
    </row>
    <row r="53" spans="1:31" ht="101.5">
      <c r="A53" s="3" t="s">
        <v>27</v>
      </c>
      <c r="D53" s="3" t="s">
        <v>650</v>
      </c>
      <c r="E53" s="3" t="s">
        <v>658</v>
      </c>
      <c r="H53" t="s">
        <v>557</v>
      </c>
      <c r="J53" s="7" t="s">
        <v>558</v>
      </c>
      <c r="L53" s="7">
        <v>3</v>
      </c>
      <c r="M53" s="7">
        <v>13</v>
      </c>
      <c r="O53" s="7" t="s">
        <v>1345</v>
      </c>
      <c r="P53" s="7" t="s">
        <v>1419</v>
      </c>
      <c r="Q53" s="8" t="s">
        <v>1425</v>
      </c>
      <c r="S53" s="7">
        <v>0</v>
      </c>
      <c r="U53" s="7" t="str">
        <f t="shared" ca="1" si="2"/>
        <v/>
      </c>
      <c r="V53" s="7" t="str">
        <f t="shared" ca="1" si="3"/>
        <v/>
      </c>
    </row>
    <row r="54" spans="1:31">
      <c r="A54" s="3" t="s">
        <v>27</v>
      </c>
      <c r="D54" s="3" t="s">
        <v>659</v>
      </c>
      <c r="E54" s="3" t="s">
        <v>366</v>
      </c>
      <c r="H54" t="s">
        <v>557</v>
      </c>
      <c r="J54" s="7" t="s">
        <v>1390</v>
      </c>
      <c r="T54" s="7" t="s">
        <v>1400</v>
      </c>
      <c r="U54" s="7" t="str">
        <f t="shared" ca="1" si="2"/>
        <v/>
      </c>
      <c r="V54" s="7" t="str">
        <f t="shared" ca="1" si="3"/>
        <v/>
      </c>
      <c r="AB54" s="7" t="s">
        <v>1396</v>
      </c>
      <c r="AD54" s="7" t="s">
        <v>557</v>
      </c>
    </row>
    <row r="55" spans="1:31">
      <c r="A55" s="3" t="s">
        <v>27</v>
      </c>
      <c r="D55" s="3" t="s">
        <v>367</v>
      </c>
      <c r="E55" s="3" t="s">
        <v>368</v>
      </c>
      <c r="J55" s="7" t="s">
        <v>1390</v>
      </c>
      <c r="T55" s="7" t="s">
        <v>1400</v>
      </c>
      <c r="U55" s="7" t="str">
        <f t="shared" ca="1" si="2"/>
        <v/>
      </c>
      <c r="V55" s="7" t="str">
        <f t="shared" ca="1" si="3"/>
        <v/>
      </c>
      <c r="AB55" s="7" t="s">
        <v>1396</v>
      </c>
      <c r="AC55" s="7" t="s">
        <v>1403</v>
      </c>
      <c r="AD55" s="7" t="s">
        <v>557</v>
      </c>
    </row>
    <row r="56" spans="1:31">
      <c r="A56" s="3" t="s">
        <v>27</v>
      </c>
      <c r="D56" s="3" t="s">
        <v>369</v>
      </c>
      <c r="E56" s="3" t="s">
        <v>370</v>
      </c>
      <c r="J56" s="7" t="s">
        <v>1390</v>
      </c>
      <c r="T56" s="7" t="s">
        <v>1400</v>
      </c>
      <c r="U56" s="7" t="str">
        <f t="shared" ca="1" si="2"/>
        <v/>
      </c>
      <c r="V56" s="7" t="str">
        <f t="shared" ca="1" si="3"/>
        <v/>
      </c>
      <c r="AC56" s="7" t="s">
        <v>1403</v>
      </c>
      <c r="AD56" s="7" t="s">
        <v>557</v>
      </c>
      <c r="AE56" s="7" t="s">
        <v>1358</v>
      </c>
    </row>
    <row r="57" spans="1:31">
      <c r="A57" s="3" t="s">
        <v>28</v>
      </c>
      <c r="D57" s="3" t="s">
        <v>660</v>
      </c>
      <c r="E57" s="3" t="s">
        <v>661</v>
      </c>
      <c r="H57" t="s">
        <v>557</v>
      </c>
      <c r="J57" s="7" t="s">
        <v>1392</v>
      </c>
      <c r="U57" s="7" t="str">
        <f t="shared" ca="1" si="2"/>
        <v/>
      </c>
      <c r="V57" s="7" t="str">
        <f t="shared" ca="1" si="3"/>
        <v/>
      </c>
    </row>
    <row r="58" spans="1:31">
      <c r="A58" s="3" t="s">
        <v>28</v>
      </c>
      <c r="D58" s="3" t="s">
        <v>662</v>
      </c>
      <c r="E58" s="3" t="s">
        <v>355</v>
      </c>
      <c r="J58" s="7" t="s">
        <v>1390</v>
      </c>
      <c r="T58" s="7">
        <f>7-99</f>
        <v>-92</v>
      </c>
      <c r="U58" s="7">
        <f t="shared" ca="1" si="2"/>
        <v>99</v>
      </c>
      <c r="V58" s="7">
        <f t="shared" ca="1" si="3"/>
        <v>7</v>
      </c>
    </row>
    <row r="59" spans="1:31">
      <c r="A59" s="3" t="s">
        <v>29</v>
      </c>
      <c r="D59" s="3" t="s">
        <v>371</v>
      </c>
      <c r="E59" s="3" t="s">
        <v>372</v>
      </c>
      <c r="J59" s="7" t="s">
        <v>1390</v>
      </c>
      <c r="R59" s="7" t="s">
        <v>1346</v>
      </c>
      <c r="T59" s="7" t="s">
        <v>1400</v>
      </c>
      <c r="U59" s="7" t="str">
        <f t="shared" ca="1" si="2"/>
        <v/>
      </c>
      <c r="V59" s="7" t="str">
        <f t="shared" ca="1" si="3"/>
        <v/>
      </c>
      <c r="AE59" s="7" t="s">
        <v>1349</v>
      </c>
    </row>
    <row r="60" spans="1:31">
      <c r="A60" s="3" t="s">
        <v>29</v>
      </c>
      <c r="D60" s="3" t="s">
        <v>593</v>
      </c>
      <c r="E60" s="3" t="s">
        <v>588</v>
      </c>
      <c r="H60" t="s">
        <v>557</v>
      </c>
      <c r="J60" s="7" t="s">
        <v>1392</v>
      </c>
      <c r="U60" s="7" t="str">
        <f t="shared" ca="1" si="2"/>
        <v/>
      </c>
      <c r="V60" s="7" t="str">
        <f t="shared" ca="1" si="3"/>
        <v/>
      </c>
    </row>
    <row r="61" spans="1:31">
      <c r="A61" s="3" t="s">
        <v>30</v>
      </c>
      <c r="D61" s="3" t="s">
        <v>354</v>
      </c>
      <c r="E61" s="3" t="s">
        <v>355</v>
      </c>
      <c r="J61" s="7" t="s">
        <v>1390</v>
      </c>
      <c r="T61" s="7" t="s">
        <v>1400</v>
      </c>
      <c r="U61" s="7" t="str">
        <f t="shared" ca="1" si="2"/>
        <v/>
      </c>
      <c r="V61" s="7" t="str">
        <f t="shared" ca="1" si="3"/>
        <v/>
      </c>
      <c r="AB61" s="7" t="s">
        <v>1396</v>
      </c>
      <c r="AD61" s="7" t="s">
        <v>557</v>
      </c>
    </row>
    <row r="62" spans="1:31">
      <c r="A62" s="3" t="s">
        <v>31</v>
      </c>
      <c r="D62" s="3" t="s">
        <v>663</v>
      </c>
      <c r="E62" s="3" t="s">
        <v>664</v>
      </c>
      <c r="J62" s="7" t="s">
        <v>1392</v>
      </c>
      <c r="U62" s="7" t="str">
        <f t="shared" ca="1" si="2"/>
        <v/>
      </c>
      <c r="V62" s="7" t="str">
        <f t="shared" ca="1" si="3"/>
        <v/>
      </c>
      <c r="AB62" s="7" t="s">
        <v>1354</v>
      </c>
      <c r="AD62" s="7" t="s">
        <v>557</v>
      </c>
    </row>
    <row r="63" spans="1:31">
      <c r="A63" s="3" t="s">
        <v>31</v>
      </c>
      <c r="D63" s="3" t="s">
        <v>373</v>
      </c>
      <c r="E63" s="3" t="s">
        <v>374</v>
      </c>
      <c r="J63" s="7" t="s">
        <v>1392</v>
      </c>
      <c r="U63" s="7" t="str">
        <f t="shared" ca="1" si="2"/>
        <v/>
      </c>
      <c r="V63" s="7" t="str">
        <f t="shared" ca="1" si="3"/>
        <v/>
      </c>
    </row>
    <row r="64" spans="1:31">
      <c r="A64" s="3" t="s">
        <v>31</v>
      </c>
      <c r="D64" s="3" t="s">
        <v>665</v>
      </c>
      <c r="E64" s="3" t="s">
        <v>665</v>
      </c>
      <c r="F64" t="s">
        <v>572</v>
      </c>
      <c r="I64" t="s">
        <v>666</v>
      </c>
      <c r="U64" s="7" t="str">
        <f t="shared" ca="1" si="2"/>
        <v/>
      </c>
      <c r="V64" s="7" t="str">
        <f t="shared" ca="1" si="3"/>
        <v/>
      </c>
    </row>
    <row r="65" spans="1:32">
      <c r="A65" s="3" t="s">
        <v>32</v>
      </c>
      <c r="D65" s="3" t="s">
        <v>593</v>
      </c>
      <c r="E65" s="3" t="s">
        <v>588</v>
      </c>
      <c r="H65" t="s">
        <v>557</v>
      </c>
      <c r="J65" s="7" t="s">
        <v>1392</v>
      </c>
      <c r="U65" s="7" t="str">
        <f t="shared" ca="1" si="2"/>
        <v/>
      </c>
      <c r="V65" s="7" t="str">
        <f t="shared" ca="1" si="3"/>
        <v/>
      </c>
    </row>
    <row r="66" spans="1:32" ht="29">
      <c r="A66" s="3" t="s">
        <v>33</v>
      </c>
      <c r="D66" s="3" t="s">
        <v>667</v>
      </c>
      <c r="E66" s="3" t="s">
        <v>667</v>
      </c>
      <c r="F66" t="s">
        <v>572</v>
      </c>
      <c r="I66" t="s">
        <v>668</v>
      </c>
      <c r="U66" s="7" t="str">
        <f t="shared" ca="1" si="2"/>
        <v/>
      </c>
      <c r="V66" s="7" t="str">
        <f t="shared" ca="1" si="3"/>
        <v/>
      </c>
    </row>
    <row r="67" spans="1:32" ht="72.5">
      <c r="A67" s="3" t="s">
        <v>34</v>
      </c>
      <c r="D67" s="3" t="s">
        <v>1426</v>
      </c>
      <c r="E67" s="3" t="s">
        <v>1427</v>
      </c>
      <c r="F67" t="s">
        <v>1336</v>
      </c>
      <c r="H67" t="s">
        <v>557</v>
      </c>
      <c r="U67" s="7" t="str">
        <f t="shared" ref="U67:U128" ca="1" si="4">IF(ISNUMBER(T67),VALUE(MID(_xlfn.FORMULATEXT(T67),SEARCH("-",_xlfn.FORMULATEXT(T67))+1,LEN(_xlfn.FORMULATEXT(T67))-SEARCH("-",_xlfn.FORMULATEXT(T67)))), "")</f>
        <v/>
      </c>
      <c r="V67" s="7" t="str">
        <f t="shared" ref="V67:V128" ca="1" si="5">IF(ISNUMBER(T67), VALUE(MID(_xlfn.FORMULATEXT(T67), 2, SEARCH("-", _xlfn.FORMULATEXT(T67)) - 2)), "")</f>
        <v/>
      </c>
      <c r="AF67" s="7" t="s">
        <v>557</v>
      </c>
    </row>
    <row r="68" spans="1:32" ht="72.5">
      <c r="A68" s="3" t="s">
        <v>34</v>
      </c>
      <c r="D68" s="3" t="s">
        <v>1426</v>
      </c>
      <c r="E68" s="3" t="s">
        <v>1428</v>
      </c>
      <c r="F68" t="s">
        <v>1336</v>
      </c>
      <c r="I68" s="5"/>
      <c r="J68" s="7" t="s">
        <v>558</v>
      </c>
      <c r="L68" s="7">
        <v>8</v>
      </c>
      <c r="M68" s="7">
        <v>29</v>
      </c>
      <c r="O68" s="7" t="s">
        <v>1345</v>
      </c>
      <c r="P68" s="7" t="s">
        <v>1401</v>
      </c>
      <c r="Q68" s="8" t="s">
        <v>1429</v>
      </c>
      <c r="S68" s="7">
        <v>47</v>
      </c>
      <c r="U68" s="7" t="str">
        <f t="shared" ca="1" si="4"/>
        <v/>
      </c>
      <c r="V68" s="7" t="str">
        <f t="shared" ca="1" si="5"/>
        <v/>
      </c>
      <c r="W68" s="7" t="s">
        <v>1389</v>
      </c>
      <c r="AF68" s="7" t="s">
        <v>557</v>
      </c>
    </row>
    <row r="69" spans="1:32">
      <c r="A69" s="3" t="s">
        <v>35</v>
      </c>
      <c r="D69" s="3" t="s">
        <v>375</v>
      </c>
      <c r="E69" s="3" t="s">
        <v>353</v>
      </c>
      <c r="J69" s="7" t="s">
        <v>1390</v>
      </c>
      <c r="T69" s="7" t="s">
        <v>1400</v>
      </c>
      <c r="U69" s="7" t="str">
        <f t="shared" ca="1" si="4"/>
        <v/>
      </c>
      <c r="V69" s="7" t="str">
        <f t="shared" ca="1" si="5"/>
        <v/>
      </c>
      <c r="AB69" s="7" t="s">
        <v>1396</v>
      </c>
      <c r="AD69" s="7" t="s">
        <v>557</v>
      </c>
    </row>
    <row r="70" spans="1:32" ht="43.5">
      <c r="A70" s="3" t="s">
        <v>35</v>
      </c>
      <c r="D70" s="3" t="s">
        <v>669</v>
      </c>
      <c r="E70" s="3" t="s">
        <v>670</v>
      </c>
      <c r="J70" s="7" t="s">
        <v>558</v>
      </c>
      <c r="L70" s="7">
        <v>1</v>
      </c>
      <c r="M70" s="7">
        <v>5</v>
      </c>
      <c r="N70" s="7" t="s">
        <v>1366</v>
      </c>
      <c r="O70" s="7" t="s">
        <v>1351</v>
      </c>
      <c r="S70" s="7">
        <v>3678</v>
      </c>
      <c r="U70" s="7" t="str">
        <f t="shared" ca="1" si="4"/>
        <v/>
      </c>
      <c r="V70" s="7" t="str">
        <f t="shared" ca="1" si="5"/>
        <v/>
      </c>
    </row>
    <row r="71" spans="1:32" ht="43.5">
      <c r="A71" s="3" t="s">
        <v>35</v>
      </c>
      <c r="D71" s="3" t="s">
        <v>671</v>
      </c>
      <c r="E71" s="3" t="s">
        <v>672</v>
      </c>
      <c r="G71" t="s">
        <v>557</v>
      </c>
      <c r="J71" s="7" t="s">
        <v>1392</v>
      </c>
      <c r="U71" s="7" t="str">
        <f t="shared" ca="1" si="4"/>
        <v/>
      </c>
      <c r="V71" s="7" t="str">
        <f t="shared" ca="1" si="5"/>
        <v/>
      </c>
      <c r="AE71" s="7" t="s">
        <v>1361</v>
      </c>
    </row>
    <row r="72" spans="1:32" ht="29">
      <c r="A72" s="3" t="s">
        <v>36</v>
      </c>
      <c r="D72" s="3" t="s">
        <v>673</v>
      </c>
      <c r="E72" s="3" t="s">
        <v>674</v>
      </c>
      <c r="F72" t="s">
        <v>572</v>
      </c>
      <c r="I72" t="s">
        <v>675</v>
      </c>
      <c r="U72" s="7" t="str">
        <f t="shared" ca="1" si="4"/>
        <v/>
      </c>
      <c r="V72" s="7" t="str">
        <f t="shared" ca="1" si="5"/>
        <v/>
      </c>
    </row>
    <row r="73" spans="1:32" ht="29">
      <c r="A73" s="3" t="s">
        <v>36</v>
      </c>
      <c r="D73" s="3" t="s">
        <v>676</v>
      </c>
      <c r="E73" s="3" t="s">
        <v>677</v>
      </c>
      <c r="J73" s="7" t="s">
        <v>562</v>
      </c>
      <c r="L73" s="7">
        <v>1</v>
      </c>
      <c r="M73" s="7">
        <v>4</v>
      </c>
      <c r="N73" s="7" t="s">
        <v>1368</v>
      </c>
      <c r="O73" s="7" t="s">
        <v>1345</v>
      </c>
      <c r="P73" s="7" t="s">
        <v>1409</v>
      </c>
      <c r="Q73" s="8" t="s">
        <v>1408</v>
      </c>
      <c r="R73" s="7" t="s">
        <v>1346</v>
      </c>
      <c r="S73" s="7">
        <v>205</v>
      </c>
      <c r="U73" s="7" t="str">
        <f t="shared" ca="1" si="4"/>
        <v/>
      </c>
      <c r="V73" s="7" t="str">
        <f t="shared" ca="1" si="5"/>
        <v/>
      </c>
      <c r="AE73" s="7" t="s">
        <v>1361</v>
      </c>
    </row>
    <row r="74" spans="1:32">
      <c r="A74" s="3" t="s">
        <v>37</v>
      </c>
      <c r="D74" s="3" t="s">
        <v>678</v>
      </c>
      <c r="E74" s="3" t="s">
        <v>679</v>
      </c>
      <c r="J74" s="7" t="s">
        <v>1392</v>
      </c>
      <c r="U74" s="7" t="str">
        <f t="shared" ca="1" si="4"/>
        <v/>
      </c>
      <c r="V74" s="7" t="str">
        <f t="shared" ca="1" si="5"/>
        <v/>
      </c>
      <c r="AB74" s="7" t="s">
        <v>1354</v>
      </c>
      <c r="AD74" s="7" t="s">
        <v>557</v>
      </c>
    </row>
    <row r="75" spans="1:32" ht="29">
      <c r="A75" s="3" t="s">
        <v>38</v>
      </c>
      <c r="D75" s="3" t="s">
        <v>680</v>
      </c>
      <c r="E75" s="3" t="s">
        <v>681</v>
      </c>
      <c r="H75" t="s">
        <v>557</v>
      </c>
      <c r="J75" s="7" t="s">
        <v>558</v>
      </c>
      <c r="L75" s="7">
        <v>1</v>
      </c>
      <c r="M75" s="7">
        <v>1</v>
      </c>
      <c r="N75" s="7" t="s">
        <v>1359</v>
      </c>
      <c r="O75" s="7" t="s">
        <v>1391</v>
      </c>
      <c r="S75" s="7">
        <v>73</v>
      </c>
      <c r="U75" s="7" t="str">
        <f t="shared" ca="1" si="4"/>
        <v/>
      </c>
      <c r="V75" s="7" t="str">
        <f t="shared" ca="1" si="5"/>
        <v/>
      </c>
      <c r="AE75" s="7" t="s">
        <v>1355</v>
      </c>
    </row>
    <row r="76" spans="1:32">
      <c r="A76" s="3" t="s">
        <v>39</v>
      </c>
      <c r="D76" s="3" t="s">
        <v>306</v>
      </c>
      <c r="E76" s="3" t="s">
        <v>306</v>
      </c>
      <c r="F76" t="s">
        <v>572</v>
      </c>
      <c r="I76" t="s">
        <v>300</v>
      </c>
      <c r="U76" s="7" t="str">
        <f t="shared" ca="1" si="4"/>
        <v/>
      </c>
      <c r="V76" s="7" t="str">
        <f t="shared" ca="1" si="5"/>
        <v/>
      </c>
    </row>
    <row r="77" spans="1:32">
      <c r="A77" s="3" t="s">
        <v>39</v>
      </c>
      <c r="D77" s="4" t="s">
        <v>1626</v>
      </c>
      <c r="E77" s="3" t="s">
        <v>1627</v>
      </c>
      <c r="F77" t="s">
        <v>556</v>
      </c>
      <c r="H77" t="s">
        <v>557</v>
      </c>
      <c r="J77" s="7" t="s">
        <v>1390</v>
      </c>
      <c r="T77" s="7" t="s">
        <v>1400</v>
      </c>
      <c r="U77" s="7" t="str">
        <f t="shared" ca="1" si="4"/>
        <v/>
      </c>
      <c r="V77" s="7" t="str">
        <f t="shared" ca="1" si="5"/>
        <v/>
      </c>
      <c r="AB77" s="7" t="s">
        <v>1396</v>
      </c>
      <c r="AD77" s="7" t="s">
        <v>557</v>
      </c>
    </row>
    <row r="78" spans="1:32">
      <c r="A78" s="3" t="s">
        <v>39</v>
      </c>
      <c r="D78" s="4" t="s">
        <v>1626</v>
      </c>
      <c r="E78" s="3" t="s">
        <v>1627</v>
      </c>
      <c r="F78" t="s">
        <v>556</v>
      </c>
      <c r="H78" t="s">
        <v>557</v>
      </c>
      <c r="J78" s="7" t="s">
        <v>1390</v>
      </c>
      <c r="T78" s="7" t="s">
        <v>1400</v>
      </c>
      <c r="U78" s="7" t="str">
        <f t="shared" ca="1" si="4"/>
        <v/>
      </c>
      <c r="V78" s="7" t="str">
        <f t="shared" ca="1" si="5"/>
        <v/>
      </c>
      <c r="AB78" s="7" t="s">
        <v>1396</v>
      </c>
      <c r="AD78" s="7" t="s">
        <v>557</v>
      </c>
    </row>
    <row r="79" spans="1:32">
      <c r="A79" s="3" t="s">
        <v>40</v>
      </c>
      <c r="D79" s="3" t="s">
        <v>682</v>
      </c>
      <c r="E79" s="3" t="s">
        <v>682</v>
      </c>
      <c r="F79" t="s">
        <v>572</v>
      </c>
      <c r="I79" t="s">
        <v>683</v>
      </c>
      <c r="U79" s="7" t="str">
        <f t="shared" ca="1" si="4"/>
        <v/>
      </c>
      <c r="V79" s="7" t="str">
        <f t="shared" ca="1" si="5"/>
        <v/>
      </c>
    </row>
    <row r="80" spans="1:32">
      <c r="A80" s="3" t="s">
        <v>41</v>
      </c>
      <c r="D80" s="3" t="s">
        <v>685</v>
      </c>
      <c r="E80" s="3" t="s">
        <v>686</v>
      </c>
      <c r="J80" s="7" t="s">
        <v>562</v>
      </c>
      <c r="L80" s="7">
        <v>1</v>
      </c>
      <c r="M80" s="7">
        <v>2</v>
      </c>
      <c r="N80" s="7" t="s">
        <v>1350</v>
      </c>
      <c r="O80" s="7" t="s">
        <v>1391</v>
      </c>
      <c r="S80" s="7">
        <v>10929</v>
      </c>
      <c r="U80" s="7" t="str">
        <f t="shared" ca="1" si="4"/>
        <v/>
      </c>
      <c r="V80" s="7" t="str">
        <f t="shared" ca="1" si="5"/>
        <v/>
      </c>
    </row>
    <row r="81" spans="1:32">
      <c r="A81" s="3" t="s">
        <v>41</v>
      </c>
      <c r="D81" s="3" t="s">
        <v>684</v>
      </c>
      <c r="E81" s="3" t="s">
        <v>687</v>
      </c>
      <c r="J81" s="7" t="s">
        <v>562</v>
      </c>
      <c r="L81" s="7">
        <v>1</v>
      </c>
      <c r="M81" s="7">
        <v>2</v>
      </c>
      <c r="N81" s="7" t="s">
        <v>1350</v>
      </c>
      <c r="O81" s="7" t="s">
        <v>1391</v>
      </c>
      <c r="S81" s="7">
        <v>10929</v>
      </c>
      <c r="U81" s="7" t="str">
        <f t="shared" ca="1" si="4"/>
        <v/>
      </c>
      <c r="V81" s="7" t="str">
        <f t="shared" ca="1" si="5"/>
        <v/>
      </c>
    </row>
    <row r="82" spans="1:32">
      <c r="A82" s="3" t="s">
        <v>41</v>
      </c>
      <c r="D82" s="3" t="s">
        <v>688</v>
      </c>
      <c r="E82" s="4" t="s">
        <v>689</v>
      </c>
      <c r="F82" t="s">
        <v>570</v>
      </c>
      <c r="U82" s="7" t="str">
        <f t="shared" ca="1" si="4"/>
        <v/>
      </c>
      <c r="V82" s="7" t="str">
        <f t="shared" ca="1" si="5"/>
        <v/>
      </c>
    </row>
    <row r="83" spans="1:32" ht="58">
      <c r="A83" s="3" t="s">
        <v>42</v>
      </c>
      <c r="D83" s="3" t="s">
        <v>690</v>
      </c>
      <c r="E83" s="3" t="s">
        <v>691</v>
      </c>
      <c r="F83" t="s">
        <v>1336</v>
      </c>
      <c r="H83" t="s">
        <v>557</v>
      </c>
      <c r="I83" s="5" t="s">
        <v>1636</v>
      </c>
      <c r="J83" s="7" t="s">
        <v>558</v>
      </c>
      <c r="L83" s="7">
        <v>4</v>
      </c>
      <c r="M83" s="7">
        <v>24</v>
      </c>
      <c r="O83" s="7" t="s">
        <v>1345</v>
      </c>
      <c r="P83" s="7" t="s">
        <v>1401</v>
      </c>
      <c r="Q83" s="8" t="s">
        <v>1430</v>
      </c>
      <c r="S83" s="7">
        <v>48</v>
      </c>
      <c r="U83" s="7" t="str">
        <f t="shared" ca="1" si="4"/>
        <v/>
      </c>
      <c r="V83" s="7" t="str">
        <f t="shared" ca="1" si="5"/>
        <v/>
      </c>
      <c r="AF83" s="7" t="s">
        <v>557</v>
      </c>
    </row>
    <row r="84" spans="1:32" ht="29">
      <c r="A84" s="3" t="s">
        <v>42</v>
      </c>
      <c r="D84" s="3" t="s">
        <v>692</v>
      </c>
      <c r="E84" s="3" t="s">
        <v>693</v>
      </c>
      <c r="J84" s="7" t="s">
        <v>558</v>
      </c>
      <c r="L84" s="7">
        <v>1</v>
      </c>
      <c r="M84" s="7">
        <v>7</v>
      </c>
      <c r="N84" s="7" t="s">
        <v>1364</v>
      </c>
      <c r="O84" s="7" t="s">
        <v>1345</v>
      </c>
      <c r="P84" s="7" t="s">
        <v>1407</v>
      </c>
      <c r="Q84" s="8" t="s">
        <v>1410</v>
      </c>
      <c r="S84" s="7">
        <v>1056</v>
      </c>
      <c r="U84" s="7" t="str">
        <f t="shared" ca="1" si="4"/>
        <v/>
      </c>
      <c r="V84" s="7" t="str">
        <f t="shared" ca="1" si="5"/>
        <v/>
      </c>
    </row>
    <row r="85" spans="1:32">
      <c r="A85" s="3" t="s">
        <v>43</v>
      </c>
      <c r="D85" s="3" t="s">
        <v>376</v>
      </c>
      <c r="E85" s="3" t="s">
        <v>694</v>
      </c>
      <c r="F85" t="s">
        <v>572</v>
      </c>
      <c r="I85" t="s">
        <v>695</v>
      </c>
      <c r="U85" s="7" t="str">
        <f t="shared" ca="1" si="4"/>
        <v/>
      </c>
      <c r="V85" s="7" t="str">
        <f t="shared" ca="1" si="5"/>
        <v/>
      </c>
    </row>
    <row r="86" spans="1:32">
      <c r="A86" s="3" t="s">
        <v>44</v>
      </c>
      <c r="D86" s="3" t="s">
        <v>377</v>
      </c>
      <c r="E86" s="3" t="s">
        <v>378</v>
      </c>
      <c r="J86" s="7" t="s">
        <v>1390</v>
      </c>
      <c r="T86" s="7" t="s">
        <v>1400</v>
      </c>
      <c r="U86" s="7" t="str">
        <f t="shared" ca="1" si="4"/>
        <v/>
      </c>
      <c r="V86" s="7" t="str">
        <f t="shared" ca="1" si="5"/>
        <v/>
      </c>
      <c r="AC86" s="7" t="s">
        <v>1402</v>
      </c>
      <c r="AD86" s="7" t="s">
        <v>557</v>
      </c>
    </row>
    <row r="87" spans="1:32">
      <c r="A87" s="3" t="s">
        <v>44</v>
      </c>
      <c r="D87" s="3" t="s">
        <v>696</v>
      </c>
      <c r="E87" s="3" t="s">
        <v>1431</v>
      </c>
      <c r="J87" s="7" t="s">
        <v>1392</v>
      </c>
      <c r="U87" s="7" t="str">
        <f t="shared" ca="1" si="4"/>
        <v/>
      </c>
      <c r="V87" s="7" t="str">
        <f t="shared" ca="1" si="5"/>
        <v/>
      </c>
      <c r="AB87" s="7" t="s">
        <v>1354</v>
      </c>
      <c r="AD87" s="7" t="s">
        <v>557</v>
      </c>
    </row>
    <row r="88" spans="1:32" ht="101.5">
      <c r="A88" s="3" t="s">
        <v>44</v>
      </c>
      <c r="D88" s="3" t="s">
        <v>697</v>
      </c>
      <c r="E88" s="3" t="s">
        <v>1628</v>
      </c>
      <c r="F88" t="s">
        <v>572</v>
      </c>
      <c r="I88" t="s">
        <v>698</v>
      </c>
      <c r="U88" s="7" t="str">
        <f t="shared" ca="1" si="4"/>
        <v/>
      </c>
      <c r="V88" s="7" t="str">
        <f t="shared" ca="1" si="5"/>
        <v/>
      </c>
    </row>
    <row r="89" spans="1:32">
      <c r="A89" s="3" t="s">
        <v>45</v>
      </c>
      <c r="D89" s="3" t="s">
        <v>699</v>
      </c>
      <c r="E89" s="3" t="s">
        <v>700</v>
      </c>
      <c r="H89" t="s">
        <v>565</v>
      </c>
      <c r="I89" t="s">
        <v>701</v>
      </c>
      <c r="J89" s="7" t="s">
        <v>1390</v>
      </c>
      <c r="T89" s="7">
        <f>187-10</f>
        <v>177</v>
      </c>
      <c r="U89" s="7">
        <f t="shared" ca="1" si="4"/>
        <v>10</v>
      </c>
      <c r="V89" s="7">
        <f t="shared" ca="1" si="5"/>
        <v>187</v>
      </c>
    </row>
    <row r="90" spans="1:32">
      <c r="A90" s="3" t="s">
        <v>46</v>
      </c>
      <c r="D90" s="3" t="s">
        <v>379</v>
      </c>
      <c r="E90" s="3" t="s">
        <v>380</v>
      </c>
      <c r="J90" s="7" t="s">
        <v>1392</v>
      </c>
      <c r="U90" s="7" t="str">
        <f t="shared" ca="1" si="4"/>
        <v/>
      </c>
      <c r="V90" s="7" t="str">
        <f t="shared" ca="1" si="5"/>
        <v/>
      </c>
      <c r="AC90" s="7" t="s">
        <v>1402</v>
      </c>
      <c r="AD90" s="7" t="s">
        <v>557</v>
      </c>
    </row>
    <row r="91" spans="1:32" ht="87">
      <c r="A91" s="3" t="s">
        <v>47</v>
      </c>
      <c r="D91" s="3" t="s">
        <v>1432</v>
      </c>
      <c r="E91" s="3" t="s">
        <v>1433</v>
      </c>
      <c r="F91" t="s">
        <v>1336</v>
      </c>
      <c r="H91" t="s">
        <v>557</v>
      </c>
      <c r="I91" s="5" t="s">
        <v>1637</v>
      </c>
      <c r="J91" s="7" t="s">
        <v>558</v>
      </c>
      <c r="L91" s="7">
        <v>5</v>
      </c>
      <c r="M91" s="7">
        <v>25</v>
      </c>
      <c r="O91" s="7" t="s">
        <v>1345</v>
      </c>
      <c r="P91" s="7" t="s">
        <v>1401</v>
      </c>
      <c r="Q91" s="8" t="s">
        <v>1438</v>
      </c>
      <c r="S91" s="7">
        <v>4</v>
      </c>
      <c r="U91" s="7" t="str">
        <f t="shared" ca="1" si="4"/>
        <v/>
      </c>
      <c r="V91" s="7" t="str">
        <f t="shared" ca="1" si="5"/>
        <v/>
      </c>
      <c r="AE91" s="7" t="s">
        <v>1361</v>
      </c>
      <c r="AF91" s="7" t="s">
        <v>557</v>
      </c>
    </row>
    <row r="92" spans="1:32" ht="87">
      <c r="A92" s="3" t="s">
        <v>47</v>
      </c>
      <c r="D92" s="4" t="s">
        <v>1434</v>
      </c>
      <c r="E92" s="3" t="s">
        <v>1435</v>
      </c>
      <c r="F92" t="s">
        <v>574</v>
      </c>
      <c r="I92" t="s">
        <v>1622</v>
      </c>
      <c r="J92" s="7" t="s">
        <v>1390</v>
      </c>
      <c r="T92" s="7" t="s">
        <v>1400</v>
      </c>
      <c r="U92" s="7" t="str">
        <f t="shared" ca="1" si="4"/>
        <v/>
      </c>
      <c r="V92" s="7" t="str">
        <f t="shared" ca="1" si="5"/>
        <v/>
      </c>
      <c r="AC92" s="7" t="s">
        <v>1402</v>
      </c>
      <c r="AD92" s="7" t="s">
        <v>557</v>
      </c>
      <c r="AE92" s="7" t="s">
        <v>1358</v>
      </c>
    </row>
    <row r="93" spans="1:32" ht="87">
      <c r="A93" s="3" t="s">
        <v>47</v>
      </c>
      <c r="D93" s="3" t="s">
        <v>1436</v>
      </c>
      <c r="E93" s="3" t="s">
        <v>1437</v>
      </c>
      <c r="H93" t="s">
        <v>557</v>
      </c>
      <c r="J93" s="7" t="s">
        <v>1390</v>
      </c>
      <c r="T93" s="7" t="s">
        <v>1400</v>
      </c>
      <c r="U93" s="7" t="str">
        <f t="shared" ca="1" si="4"/>
        <v/>
      </c>
      <c r="V93" s="7" t="str">
        <f t="shared" ca="1" si="5"/>
        <v/>
      </c>
      <c r="AB93" s="7" t="s">
        <v>1396</v>
      </c>
      <c r="AD93" s="7" t="s">
        <v>557</v>
      </c>
    </row>
    <row r="94" spans="1:32">
      <c r="A94" s="3" t="s">
        <v>47</v>
      </c>
      <c r="D94" s="3" t="s">
        <v>381</v>
      </c>
      <c r="E94" s="3" t="s">
        <v>382</v>
      </c>
      <c r="J94" s="7" t="s">
        <v>1390</v>
      </c>
      <c r="T94" s="7" t="s">
        <v>1400</v>
      </c>
      <c r="U94" s="7" t="str">
        <f t="shared" ca="1" si="4"/>
        <v/>
      </c>
      <c r="V94" s="7" t="str">
        <f t="shared" ca="1" si="5"/>
        <v/>
      </c>
      <c r="AC94" s="7" t="s">
        <v>1421</v>
      </c>
      <c r="AD94" s="7" t="s">
        <v>557</v>
      </c>
    </row>
    <row r="95" spans="1:32">
      <c r="A95" s="3" t="s">
        <v>48</v>
      </c>
      <c r="D95" s="3" t="s">
        <v>588</v>
      </c>
      <c r="E95" s="3" t="s">
        <v>593</v>
      </c>
      <c r="H95" t="s">
        <v>557</v>
      </c>
      <c r="I95" s="5"/>
      <c r="J95" s="7" t="s">
        <v>1392</v>
      </c>
      <c r="U95" s="7" t="str">
        <f t="shared" ca="1" si="4"/>
        <v/>
      </c>
      <c r="V95" s="7" t="str">
        <f t="shared" ca="1" si="5"/>
        <v/>
      </c>
    </row>
    <row r="96" spans="1:32">
      <c r="A96" s="3" t="s">
        <v>49</v>
      </c>
      <c r="D96" s="3" t="s">
        <v>702</v>
      </c>
      <c r="E96" s="3" t="s">
        <v>613</v>
      </c>
      <c r="J96" s="7" t="s">
        <v>1392</v>
      </c>
      <c r="U96" s="7" t="str">
        <f t="shared" ca="1" si="4"/>
        <v/>
      </c>
      <c r="V96" s="7" t="str">
        <f t="shared" ca="1" si="5"/>
        <v/>
      </c>
    </row>
    <row r="97" spans="1:31">
      <c r="A97" s="3" t="s">
        <v>50</v>
      </c>
      <c r="D97" s="3" t="s">
        <v>703</v>
      </c>
      <c r="E97" s="3" t="s">
        <v>704</v>
      </c>
      <c r="J97" s="7" t="s">
        <v>1392</v>
      </c>
      <c r="U97" s="7" t="str">
        <f t="shared" ca="1" si="4"/>
        <v/>
      </c>
      <c r="V97" s="7" t="str">
        <f t="shared" ca="1" si="5"/>
        <v/>
      </c>
      <c r="AE97" s="7" t="s">
        <v>1361</v>
      </c>
    </row>
    <row r="98" spans="1:31">
      <c r="A98" s="3" t="s">
        <v>51</v>
      </c>
      <c r="D98" s="3" t="s">
        <v>335</v>
      </c>
      <c r="E98" s="3" t="s">
        <v>336</v>
      </c>
      <c r="J98" s="7" t="s">
        <v>1390</v>
      </c>
      <c r="T98" s="7" t="s">
        <v>1400</v>
      </c>
      <c r="U98" s="7" t="str">
        <f t="shared" ca="1" si="4"/>
        <v/>
      </c>
      <c r="V98" s="7" t="str">
        <f t="shared" ca="1" si="5"/>
        <v/>
      </c>
      <c r="AB98" s="7" t="s">
        <v>1396</v>
      </c>
      <c r="AC98" s="7" t="s">
        <v>1402</v>
      </c>
      <c r="AD98" s="7" t="s">
        <v>557</v>
      </c>
    </row>
    <row r="99" spans="1:31">
      <c r="A99" s="3" t="s">
        <v>52</v>
      </c>
      <c r="D99" s="3" t="s">
        <v>358</v>
      </c>
      <c r="E99" s="3" t="s">
        <v>359</v>
      </c>
      <c r="J99" s="7" t="s">
        <v>1392</v>
      </c>
      <c r="U99" s="7" t="str">
        <f t="shared" ca="1" si="4"/>
        <v/>
      </c>
      <c r="V99" s="7" t="str">
        <f t="shared" ca="1" si="5"/>
        <v/>
      </c>
      <c r="AC99" s="7" t="s">
        <v>1493</v>
      </c>
      <c r="AD99" s="7" t="s">
        <v>557</v>
      </c>
    </row>
    <row r="100" spans="1:31">
      <c r="A100" s="3" t="s">
        <v>52</v>
      </c>
      <c r="D100" s="3" t="s">
        <v>705</v>
      </c>
      <c r="E100" s="3" t="s">
        <v>706</v>
      </c>
      <c r="J100" s="7" t="s">
        <v>1392</v>
      </c>
      <c r="U100" s="7" t="str">
        <f t="shared" ca="1" si="4"/>
        <v/>
      </c>
      <c r="V100" s="7" t="str">
        <f t="shared" ca="1" si="5"/>
        <v/>
      </c>
      <c r="AB100" s="7" t="s">
        <v>1354</v>
      </c>
      <c r="AD100" s="7" t="s">
        <v>557</v>
      </c>
    </row>
    <row r="101" spans="1:31">
      <c r="A101" s="3" t="s">
        <v>52</v>
      </c>
      <c r="D101" s="3" t="s">
        <v>708</v>
      </c>
      <c r="E101" s="3" t="s">
        <v>709</v>
      </c>
      <c r="J101" s="7" t="s">
        <v>1390</v>
      </c>
      <c r="T101" s="7" t="s">
        <v>1400</v>
      </c>
      <c r="U101" s="7" t="str">
        <f t="shared" ca="1" si="4"/>
        <v/>
      </c>
      <c r="V101" s="7" t="str">
        <f t="shared" ca="1" si="5"/>
        <v/>
      </c>
      <c r="AC101" s="7" t="s">
        <v>1403</v>
      </c>
      <c r="AD101" s="7" t="s">
        <v>557</v>
      </c>
      <c r="AE101" s="7" t="s">
        <v>1358</v>
      </c>
    </row>
    <row r="102" spans="1:31">
      <c r="A102" s="3" t="s">
        <v>52</v>
      </c>
      <c r="D102" s="3" t="s">
        <v>710</v>
      </c>
      <c r="E102" s="3" t="s">
        <v>707</v>
      </c>
      <c r="J102" s="7" t="s">
        <v>562</v>
      </c>
      <c r="L102" s="7">
        <v>1</v>
      </c>
      <c r="M102" s="7">
        <v>3</v>
      </c>
      <c r="N102" s="7" t="s">
        <v>1350</v>
      </c>
      <c r="O102" s="7" t="s">
        <v>1351</v>
      </c>
      <c r="S102" s="7">
        <v>10929</v>
      </c>
      <c r="U102" s="7" t="str">
        <f t="shared" ca="1" si="4"/>
        <v/>
      </c>
      <c r="V102" s="7" t="str">
        <f t="shared" ca="1" si="5"/>
        <v/>
      </c>
    </row>
    <row r="103" spans="1:31">
      <c r="A103" s="3" t="s">
        <v>52</v>
      </c>
      <c r="D103" s="3" t="s">
        <v>711</v>
      </c>
      <c r="E103" s="3" t="s">
        <v>712</v>
      </c>
      <c r="H103" t="s">
        <v>565</v>
      </c>
      <c r="I103" t="s">
        <v>713</v>
      </c>
      <c r="J103" s="7" t="s">
        <v>1390</v>
      </c>
      <c r="T103" s="7" t="s">
        <v>1400</v>
      </c>
      <c r="U103" s="7" t="str">
        <f t="shared" ca="1" si="4"/>
        <v/>
      </c>
      <c r="V103" s="7" t="str">
        <f t="shared" ca="1" si="5"/>
        <v/>
      </c>
      <c r="AB103" s="7" t="s">
        <v>1396</v>
      </c>
      <c r="AD103" s="7" t="s">
        <v>557</v>
      </c>
    </row>
    <row r="104" spans="1:31">
      <c r="A104" s="3" t="s">
        <v>52</v>
      </c>
      <c r="D104" s="3" t="s">
        <v>714</v>
      </c>
      <c r="E104" s="4" t="s">
        <v>715</v>
      </c>
      <c r="F104" t="s">
        <v>570</v>
      </c>
      <c r="U104" s="7" t="str">
        <f t="shared" ca="1" si="4"/>
        <v/>
      </c>
      <c r="V104" s="7" t="str">
        <f t="shared" ca="1" si="5"/>
        <v/>
      </c>
    </row>
    <row r="105" spans="1:31">
      <c r="A105" s="3" t="s">
        <v>53</v>
      </c>
      <c r="D105" s="3" t="s">
        <v>716</v>
      </c>
      <c r="E105" s="3" t="s">
        <v>717</v>
      </c>
      <c r="J105" s="7" t="s">
        <v>1390</v>
      </c>
      <c r="T105" s="7">
        <f>653-10</f>
        <v>643</v>
      </c>
      <c r="U105" s="7">
        <f t="shared" ca="1" si="4"/>
        <v>10</v>
      </c>
      <c r="V105" s="7">
        <f t="shared" ca="1" si="5"/>
        <v>653</v>
      </c>
    </row>
    <row r="106" spans="1:31">
      <c r="A106" s="3" t="s">
        <v>54</v>
      </c>
      <c r="D106" s="3" t="s">
        <v>718</v>
      </c>
      <c r="E106" s="3" t="s">
        <v>719</v>
      </c>
      <c r="J106" s="7" t="s">
        <v>1392</v>
      </c>
      <c r="U106" s="7" t="str">
        <f t="shared" ca="1" si="4"/>
        <v/>
      </c>
      <c r="V106" s="7" t="str">
        <f t="shared" ca="1" si="5"/>
        <v/>
      </c>
      <c r="AB106" s="7" t="s">
        <v>1354</v>
      </c>
      <c r="AD106" s="7" t="s">
        <v>557</v>
      </c>
    </row>
    <row r="107" spans="1:31">
      <c r="A107" s="3" t="s">
        <v>54</v>
      </c>
      <c r="D107" s="3" t="s">
        <v>720</v>
      </c>
      <c r="E107" s="3" t="s">
        <v>721</v>
      </c>
      <c r="J107" s="7" t="s">
        <v>1392</v>
      </c>
      <c r="U107" s="7" t="str">
        <f t="shared" ca="1" si="4"/>
        <v/>
      </c>
      <c r="V107" s="7" t="str">
        <f t="shared" ca="1" si="5"/>
        <v/>
      </c>
      <c r="AB107" s="7" t="s">
        <v>1354</v>
      </c>
      <c r="AD107" s="7" t="s">
        <v>557</v>
      </c>
    </row>
    <row r="108" spans="1:31">
      <c r="A108" s="3" t="s">
        <v>55</v>
      </c>
      <c r="D108" s="3" t="s">
        <v>722</v>
      </c>
      <c r="E108" s="3" t="s">
        <v>723</v>
      </c>
      <c r="J108" s="7" t="s">
        <v>1392</v>
      </c>
      <c r="U108" s="7" t="str">
        <f t="shared" ca="1" si="4"/>
        <v/>
      </c>
      <c r="V108" s="7" t="str">
        <f t="shared" ca="1" si="5"/>
        <v/>
      </c>
      <c r="AB108" s="7" t="s">
        <v>1354</v>
      </c>
      <c r="AD108" s="7" t="s">
        <v>557</v>
      </c>
    </row>
    <row r="109" spans="1:31">
      <c r="A109" s="3" t="s">
        <v>55</v>
      </c>
      <c r="D109" s="3" t="s">
        <v>724</v>
      </c>
      <c r="E109" s="3" t="s">
        <v>724</v>
      </c>
      <c r="F109" t="s">
        <v>572</v>
      </c>
      <c r="I109" t="s">
        <v>725</v>
      </c>
      <c r="J109" s="7" t="s">
        <v>1392</v>
      </c>
      <c r="U109" s="7" t="str">
        <f t="shared" ca="1" si="4"/>
        <v/>
      </c>
      <c r="V109" s="7" t="str">
        <f t="shared" ca="1" si="5"/>
        <v/>
      </c>
      <c r="AB109" s="7" t="s">
        <v>1354</v>
      </c>
      <c r="AD109" s="7" t="s">
        <v>557</v>
      </c>
    </row>
    <row r="110" spans="1:31">
      <c r="A110" s="3" t="s">
        <v>56</v>
      </c>
      <c r="D110" s="3" t="s">
        <v>726</v>
      </c>
      <c r="E110" s="3" t="s">
        <v>727</v>
      </c>
      <c r="J110" s="7" t="s">
        <v>1392</v>
      </c>
      <c r="U110" s="7" t="str">
        <f t="shared" ca="1" si="4"/>
        <v/>
      </c>
      <c r="V110" s="7" t="str">
        <f t="shared" ca="1" si="5"/>
        <v/>
      </c>
      <c r="AB110" s="7" t="s">
        <v>1354</v>
      </c>
      <c r="AD110" s="7" t="s">
        <v>557</v>
      </c>
    </row>
    <row r="111" spans="1:31">
      <c r="A111" s="3" t="s">
        <v>56</v>
      </c>
      <c r="D111" s="3" t="s">
        <v>728</v>
      </c>
      <c r="E111" s="3" t="s">
        <v>729</v>
      </c>
      <c r="F111" t="s">
        <v>572</v>
      </c>
      <c r="I111" t="s">
        <v>730</v>
      </c>
      <c r="U111" s="7" t="str">
        <f t="shared" ca="1" si="4"/>
        <v/>
      </c>
      <c r="V111" s="7" t="str">
        <f t="shared" ca="1" si="5"/>
        <v/>
      </c>
    </row>
    <row r="112" spans="1:31">
      <c r="A112" s="3" t="s">
        <v>57</v>
      </c>
      <c r="D112" s="3" t="s">
        <v>731</v>
      </c>
      <c r="E112" s="3" t="s">
        <v>732</v>
      </c>
      <c r="J112" s="7" t="s">
        <v>1390</v>
      </c>
      <c r="T112" s="7">
        <f>1485-1443</f>
        <v>42</v>
      </c>
      <c r="U112" s="7">
        <f t="shared" ca="1" si="4"/>
        <v>1443</v>
      </c>
      <c r="V112" s="7">
        <f t="shared" ca="1" si="5"/>
        <v>1485</v>
      </c>
    </row>
    <row r="113" spans="1:32">
      <c r="A113" s="3" t="s">
        <v>57</v>
      </c>
      <c r="D113" s="3" t="s">
        <v>733</v>
      </c>
      <c r="E113" s="3" t="s">
        <v>734</v>
      </c>
      <c r="F113" t="s">
        <v>572</v>
      </c>
      <c r="I113" t="s">
        <v>735</v>
      </c>
      <c r="U113" s="7" t="str">
        <f t="shared" ca="1" si="4"/>
        <v/>
      </c>
      <c r="V113" s="7" t="str">
        <f t="shared" ca="1" si="5"/>
        <v/>
      </c>
    </row>
    <row r="114" spans="1:32">
      <c r="A114" s="3" t="s">
        <v>58</v>
      </c>
      <c r="D114" s="3" t="s">
        <v>736</v>
      </c>
      <c r="E114" s="3" t="s">
        <v>736</v>
      </c>
      <c r="F114" t="s">
        <v>572</v>
      </c>
      <c r="U114" s="7" t="str">
        <f t="shared" ca="1" si="4"/>
        <v/>
      </c>
      <c r="V114" s="7" t="str">
        <f t="shared" ca="1" si="5"/>
        <v/>
      </c>
    </row>
    <row r="115" spans="1:32" ht="29">
      <c r="A115" s="3" t="s">
        <v>59</v>
      </c>
      <c r="D115" s="3" t="s">
        <v>737</v>
      </c>
      <c r="E115" s="3" t="s">
        <v>738</v>
      </c>
      <c r="J115" s="7" t="s">
        <v>1390</v>
      </c>
      <c r="T115" s="7" t="s">
        <v>1400</v>
      </c>
      <c r="U115" s="7" t="str">
        <f t="shared" ca="1" si="4"/>
        <v/>
      </c>
      <c r="V115" s="7" t="str">
        <f t="shared" ca="1" si="5"/>
        <v/>
      </c>
      <c r="AC115" s="7" t="s">
        <v>1403</v>
      </c>
      <c r="AD115" s="7" t="s">
        <v>557</v>
      </c>
      <c r="AE115" s="7" t="s">
        <v>1358</v>
      </c>
    </row>
    <row r="116" spans="1:32" ht="29">
      <c r="A116" s="3" t="s">
        <v>59</v>
      </c>
      <c r="D116" s="3" t="s">
        <v>739</v>
      </c>
      <c r="E116" s="3" t="s">
        <v>740</v>
      </c>
      <c r="F116" t="s">
        <v>572</v>
      </c>
      <c r="I116" t="s">
        <v>269</v>
      </c>
      <c r="U116" s="7" t="str">
        <f t="shared" ca="1" si="4"/>
        <v/>
      </c>
      <c r="V116" s="7" t="str">
        <f t="shared" ca="1" si="5"/>
        <v/>
      </c>
    </row>
    <row r="117" spans="1:32" ht="58">
      <c r="A117" s="3" t="s">
        <v>59</v>
      </c>
      <c r="D117" s="3" t="s">
        <v>741</v>
      </c>
      <c r="E117" s="3" t="s">
        <v>742</v>
      </c>
      <c r="F117" t="s">
        <v>1336</v>
      </c>
      <c r="H117" t="s">
        <v>557</v>
      </c>
      <c r="I117" s="5" t="s">
        <v>1638</v>
      </c>
      <c r="J117" s="7" t="s">
        <v>558</v>
      </c>
      <c r="L117" s="7">
        <v>7</v>
      </c>
      <c r="M117" s="7">
        <v>36</v>
      </c>
      <c r="O117" s="7" t="s">
        <v>1345</v>
      </c>
      <c r="P117" s="7" t="s">
        <v>1401</v>
      </c>
      <c r="Q117" s="8" t="s">
        <v>1415</v>
      </c>
      <c r="S117" s="7">
        <v>3</v>
      </c>
      <c r="U117" s="7" t="str">
        <f t="shared" ca="1" si="4"/>
        <v/>
      </c>
      <c r="V117" s="7" t="str">
        <f t="shared" ca="1" si="5"/>
        <v/>
      </c>
      <c r="AF117" s="7" t="s">
        <v>557</v>
      </c>
    </row>
    <row r="118" spans="1:32" ht="29">
      <c r="A118" s="3" t="s">
        <v>59</v>
      </c>
      <c r="D118" s="3" t="s">
        <v>743</v>
      </c>
      <c r="E118" s="3" t="s">
        <v>744</v>
      </c>
      <c r="F118" t="s">
        <v>572</v>
      </c>
      <c r="I118" t="s">
        <v>745</v>
      </c>
      <c r="U118" s="7" t="str">
        <f t="shared" ca="1" si="4"/>
        <v/>
      </c>
      <c r="V118" s="7" t="str">
        <f t="shared" ca="1" si="5"/>
        <v/>
      </c>
    </row>
    <row r="119" spans="1:32" ht="29">
      <c r="A119" s="3" t="s">
        <v>60</v>
      </c>
      <c r="D119" s="3" t="s">
        <v>746</v>
      </c>
      <c r="E119" s="3" t="s">
        <v>747</v>
      </c>
      <c r="F119" t="s">
        <v>572</v>
      </c>
      <c r="I119" t="s">
        <v>750</v>
      </c>
      <c r="U119" s="7" t="str">
        <f t="shared" ca="1" si="4"/>
        <v/>
      </c>
      <c r="V119" s="7" t="str">
        <f t="shared" ca="1" si="5"/>
        <v/>
      </c>
    </row>
    <row r="120" spans="1:32" ht="29">
      <c r="A120" s="3" t="s">
        <v>60</v>
      </c>
      <c r="D120" s="3" t="s">
        <v>748</v>
      </c>
      <c r="E120" s="3" t="s">
        <v>749</v>
      </c>
      <c r="J120" s="7" t="s">
        <v>1392</v>
      </c>
      <c r="U120" s="7" t="str">
        <f t="shared" ca="1" si="4"/>
        <v/>
      </c>
      <c r="V120" s="7" t="str">
        <f t="shared" ca="1" si="5"/>
        <v/>
      </c>
      <c r="AC120" s="7" t="s">
        <v>1403</v>
      </c>
      <c r="AD120" s="7" t="s">
        <v>557</v>
      </c>
    </row>
    <row r="121" spans="1:32" ht="43.5">
      <c r="A121" s="3" t="s">
        <v>60</v>
      </c>
      <c r="D121" s="3" t="s">
        <v>751</v>
      </c>
      <c r="E121" s="3" t="s">
        <v>752</v>
      </c>
      <c r="F121" t="s">
        <v>1336</v>
      </c>
      <c r="H121" t="s">
        <v>557</v>
      </c>
      <c r="I121" s="5" t="s">
        <v>1635</v>
      </c>
      <c r="J121" s="7" t="s">
        <v>558</v>
      </c>
      <c r="L121" s="7">
        <v>3</v>
      </c>
      <c r="M121" s="7">
        <v>15</v>
      </c>
      <c r="O121" s="7" t="s">
        <v>1345</v>
      </c>
      <c r="P121" s="7" t="s">
        <v>1419</v>
      </c>
      <c r="Q121" s="8" t="s">
        <v>1439</v>
      </c>
      <c r="S121" s="7">
        <v>20</v>
      </c>
      <c r="U121" s="7" t="str">
        <f t="shared" ca="1" si="4"/>
        <v/>
      </c>
      <c r="V121" s="7" t="str">
        <f t="shared" ca="1" si="5"/>
        <v/>
      </c>
      <c r="AF121" s="7" t="s">
        <v>557</v>
      </c>
    </row>
    <row r="122" spans="1:32" ht="43.5">
      <c r="A122" s="3" t="s">
        <v>61</v>
      </c>
      <c r="D122" s="3" t="s">
        <v>753</v>
      </c>
      <c r="E122" s="3" t="s">
        <v>754</v>
      </c>
      <c r="F122" t="s">
        <v>1336</v>
      </c>
      <c r="H122" t="s">
        <v>557</v>
      </c>
      <c r="I122" s="5" t="s">
        <v>1440</v>
      </c>
      <c r="J122" s="7" t="s">
        <v>558</v>
      </c>
      <c r="L122" s="7">
        <v>3</v>
      </c>
      <c r="M122" s="7">
        <v>21</v>
      </c>
      <c r="O122" s="7" t="s">
        <v>1345</v>
      </c>
      <c r="P122" s="7" t="s">
        <v>1401</v>
      </c>
      <c r="Q122" s="8" t="s">
        <v>1418</v>
      </c>
      <c r="S122" s="7">
        <v>1</v>
      </c>
      <c r="U122" s="7" t="str">
        <f t="shared" ca="1" si="4"/>
        <v/>
      </c>
      <c r="V122" s="7" t="str">
        <f t="shared" ca="1" si="5"/>
        <v/>
      </c>
      <c r="AF122" s="7" t="s">
        <v>557</v>
      </c>
    </row>
    <row r="123" spans="1:32">
      <c r="A123" s="3" t="s">
        <v>62</v>
      </c>
      <c r="D123" s="3" t="s">
        <v>383</v>
      </c>
      <c r="E123" s="3" t="s">
        <v>299</v>
      </c>
      <c r="J123" s="7" t="s">
        <v>1390</v>
      </c>
      <c r="T123" s="7" t="s">
        <v>1400</v>
      </c>
      <c r="U123" s="7" t="str">
        <f t="shared" ca="1" si="4"/>
        <v/>
      </c>
      <c r="V123" s="7" t="str">
        <f t="shared" ca="1" si="5"/>
        <v/>
      </c>
      <c r="AE123" s="7" t="s">
        <v>1358</v>
      </c>
    </row>
    <row r="124" spans="1:32">
      <c r="A124" s="3" t="s">
        <v>63</v>
      </c>
      <c r="D124" s="3" t="s">
        <v>755</v>
      </c>
      <c r="E124" s="3" t="s">
        <v>756</v>
      </c>
      <c r="J124" s="7" t="s">
        <v>1392</v>
      </c>
      <c r="U124" s="7" t="str">
        <f t="shared" ca="1" si="4"/>
        <v/>
      </c>
      <c r="V124" s="7" t="str">
        <f t="shared" ca="1" si="5"/>
        <v/>
      </c>
      <c r="AB124" s="7" t="s">
        <v>1354</v>
      </c>
      <c r="AD124" s="7" t="s">
        <v>557</v>
      </c>
    </row>
    <row r="125" spans="1:32" ht="29">
      <c r="A125" s="3" t="s">
        <v>63</v>
      </c>
      <c r="D125" s="3" t="s">
        <v>757</v>
      </c>
      <c r="E125" s="3" t="s">
        <v>1629</v>
      </c>
      <c r="I125" t="s">
        <v>1417</v>
      </c>
      <c r="J125" s="7" t="s">
        <v>567</v>
      </c>
      <c r="U125" s="7" t="str">
        <f t="shared" ca="1" si="4"/>
        <v/>
      </c>
      <c r="V125" s="7" t="str">
        <f t="shared" ca="1" si="5"/>
        <v/>
      </c>
    </row>
    <row r="126" spans="1:32" ht="29">
      <c r="A126" s="3" t="s">
        <v>63</v>
      </c>
      <c r="D126" s="3" t="s">
        <v>758</v>
      </c>
      <c r="E126" s="3" t="s">
        <v>1630</v>
      </c>
      <c r="F126" t="s">
        <v>572</v>
      </c>
      <c r="U126" s="7" t="str">
        <f t="shared" ca="1" si="4"/>
        <v/>
      </c>
      <c r="V126" s="7" t="str">
        <f t="shared" ca="1" si="5"/>
        <v/>
      </c>
    </row>
    <row r="127" spans="1:32">
      <c r="A127" s="3" t="s">
        <v>64</v>
      </c>
      <c r="D127" s="3" t="s">
        <v>384</v>
      </c>
      <c r="E127" s="3" t="s">
        <v>385</v>
      </c>
      <c r="J127" s="7" t="s">
        <v>1390</v>
      </c>
      <c r="T127" s="7" t="s">
        <v>1400</v>
      </c>
      <c r="U127" s="7" t="str">
        <f t="shared" ca="1" si="4"/>
        <v/>
      </c>
      <c r="V127" s="7" t="str">
        <f t="shared" ca="1" si="5"/>
        <v/>
      </c>
      <c r="AC127" s="7" t="s">
        <v>1403</v>
      </c>
      <c r="AD127" s="7" t="s">
        <v>557</v>
      </c>
      <c r="AE127" s="7" t="s">
        <v>1358</v>
      </c>
    </row>
    <row r="128" spans="1:32" ht="43.5">
      <c r="A128" s="3" t="s">
        <v>64</v>
      </c>
      <c r="D128" s="3" t="s">
        <v>759</v>
      </c>
      <c r="E128" s="3" t="s">
        <v>760</v>
      </c>
      <c r="I128" s="5" t="s">
        <v>1639</v>
      </c>
      <c r="J128" s="7" t="s">
        <v>558</v>
      </c>
      <c r="L128" s="7">
        <v>3</v>
      </c>
      <c r="M128" s="7">
        <v>16</v>
      </c>
      <c r="O128" s="7" t="s">
        <v>1345</v>
      </c>
      <c r="P128" s="7" t="s">
        <v>1401</v>
      </c>
      <c r="Q128" s="8" t="s">
        <v>1418</v>
      </c>
      <c r="S128" s="7">
        <v>14</v>
      </c>
      <c r="U128" s="7" t="str">
        <f t="shared" ca="1" si="4"/>
        <v/>
      </c>
      <c r="V128" s="7" t="str">
        <f t="shared" ca="1" si="5"/>
        <v/>
      </c>
    </row>
    <row r="129" spans="1:32">
      <c r="A129" s="3" t="s">
        <v>65</v>
      </c>
      <c r="D129" s="3" t="s">
        <v>761</v>
      </c>
      <c r="E129" s="3" t="s">
        <v>762</v>
      </c>
      <c r="F129" t="s">
        <v>572</v>
      </c>
      <c r="I129" t="s">
        <v>763</v>
      </c>
      <c r="U129" s="7" t="str">
        <f t="shared" ref="U129:U192" ca="1" si="6">IF(ISNUMBER(T129),VALUE(MID(_xlfn.FORMULATEXT(T129),SEARCH("-",_xlfn.FORMULATEXT(T129))+1,LEN(_xlfn.FORMULATEXT(T129))-SEARCH("-",_xlfn.FORMULATEXT(T129)))), "")</f>
        <v/>
      </c>
      <c r="V129" s="7" t="str">
        <f t="shared" ref="V129:V192" ca="1" si="7">IF(ISNUMBER(T129), VALUE(MID(_xlfn.FORMULATEXT(T129), 2, SEARCH("-", _xlfn.FORMULATEXT(T129)) - 2)), "")</f>
        <v/>
      </c>
    </row>
    <row r="130" spans="1:32" ht="29">
      <c r="A130" s="3" t="s">
        <v>65</v>
      </c>
      <c r="D130" s="3" t="s">
        <v>764</v>
      </c>
      <c r="E130" s="3" t="s">
        <v>765</v>
      </c>
      <c r="F130" t="s">
        <v>572</v>
      </c>
      <c r="I130" t="s">
        <v>766</v>
      </c>
      <c r="U130" s="7" t="str">
        <f t="shared" ca="1" si="6"/>
        <v/>
      </c>
      <c r="V130" s="7" t="str">
        <f t="shared" ca="1" si="7"/>
        <v/>
      </c>
    </row>
    <row r="131" spans="1:32">
      <c r="A131" s="3" t="s">
        <v>65</v>
      </c>
      <c r="D131" s="3" t="s">
        <v>386</v>
      </c>
      <c r="E131" s="3" t="s">
        <v>387</v>
      </c>
      <c r="J131" s="7" t="s">
        <v>1392</v>
      </c>
      <c r="U131" s="7" t="str">
        <f t="shared" ca="1" si="6"/>
        <v/>
      </c>
      <c r="V131" s="7" t="str">
        <f t="shared" ca="1" si="7"/>
        <v/>
      </c>
    </row>
    <row r="132" spans="1:32">
      <c r="A132" s="3" t="s">
        <v>66</v>
      </c>
      <c r="D132" s="3" t="s">
        <v>388</v>
      </c>
      <c r="E132" s="3" t="s">
        <v>388</v>
      </c>
      <c r="F132" t="s">
        <v>572</v>
      </c>
      <c r="I132" t="s">
        <v>396</v>
      </c>
      <c r="U132" s="7" t="str">
        <f t="shared" ca="1" si="6"/>
        <v/>
      </c>
      <c r="V132" s="7" t="str">
        <f t="shared" ca="1" si="7"/>
        <v/>
      </c>
    </row>
    <row r="133" spans="1:32">
      <c r="A133" s="3" t="s">
        <v>66</v>
      </c>
      <c r="D133" s="3" t="s">
        <v>389</v>
      </c>
      <c r="E133" s="3" t="s">
        <v>390</v>
      </c>
      <c r="J133" s="7" t="s">
        <v>1390</v>
      </c>
      <c r="T133" s="7" t="s">
        <v>1400</v>
      </c>
      <c r="U133" s="7" t="str">
        <f t="shared" ca="1" si="6"/>
        <v/>
      </c>
      <c r="V133" s="7" t="str">
        <f t="shared" ca="1" si="7"/>
        <v/>
      </c>
      <c r="AC133" s="7" t="s">
        <v>1403</v>
      </c>
      <c r="AD133" s="7" t="s">
        <v>557</v>
      </c>
      <c r="AE133" s="7" t="s">
        <v>1358</v>
      </c>
    </row>
    <row r="134" spans="1:32">
      <c r="A134" s="3" t="s">
        <v>66</v>
      </c>
      <c r="D134" s="3" t="s">
        <v>335</v>
      </c>
      <c r="E134" s="3" t="s">
        <v>336</v>
      </c>
      <c r="J134" s="7" t="s">
        <v>1390</v>
      </c>
      <c r="T134" s="7" t="s">
        <v>1400</v>
      </c>
      <c r="U134" s="7" t="str">
        <f t="shared" ca="1" si="6"/>
        <v/>
      </c>
      <c r="V134" s="7" t="str">
        <f t="shared" ca="1" si="7"/>
        <v/>
      </c>
      <c r="AB134" s="7" t="s">
        <v>1396</v>
      </c>
      <c r="AC134" s="7" t="s">
        <v>1403</v>
      </c>
      <c r="AD134" s="7" t="s">
        <v>557</v>
      </c>
    </row>
    <row r="135" spans="1:32">
      <c r="A135" s="3" t="s">
        <v>66</v>
      </c>
      <c r="D135" s="3" t="s">
        <v>391</v>
      </c>
      <c r="E135" s="3" t="s">
        <v>392</v>
      </c>
      <c r="J135" s="7" t="s">
        <v>1390</v>
      </c>
      <c r="T135" s="7" t="s">
        <v>1400</v>
      </c>
      <c r="U135" s="7" t="str">
        <f t="shared" ca="1" si="6"/>
        <v/>
      </c>
      <c r="V135" s="7" t="str">
        <f t="shared" ca="1" si="7"/>
        <v/>
      </c>
      <c r="AC135" s="7" t="s">
        <v>1403</v>
      </c>
      <c r="AD135" s="7" t="s">
        <v>557</v>
      </c>
      <c r="AE135" s="7" t="s">
        <v>1358</v>
      </c>
    </row>
    <row r="136" spans="1:32">
      <c r="A136" s="3" t="s">
        <v>67</v>
      </c>
      <c r="D136" s="3" t="s">
        <v>281</v>
      </c>
      <c r="E136" s="3" t="s">
        <v>280</v>
      </c>
      <c r="J136" s="7" t="s">
        <v>1392</v>
      </c>
      <c r="U136" s="7" t="str">
        <f t="shared" ca="1" si="6"/>
        <v/>
      </c>
      <c r="V136" s="7" t="str">
        <f t="shared" ca="1" si="7"/>
        <v/>
      </c>
    </row>
    <row r="137" spans="1:32">
      <c r="A137" s="3" t="s">
        <v>67</v>
      </c>
      <c r="D137" s="3" t="s">
        <v>393</v>
      </c>
      <c r="E137" s="3" t="s">
        <v>394</v>
      </c>
      <c r="J137" s="7" t="s">
        <v>1390</v>
      </c>
      <c r="T137" s="7" t="s">
        <v>1400</v>
      </c>
      <c r="U137" s="7" t="str">
        <f t="shared" ca="1" si="6"/>
        <v/>
      </c>
      <c r="V137" s="7" t="str">
        <f t="shared" ca="1" si="7"/>
        <v/>
      </c>
      <c r="AC137" s="7" t="s">
        <v>1403</v>
      </c>
      <c r="AD137" s="7" t="s">
        <v>557</v>
      </c>
      <c r="AE137" s="7" t="s">
        <v>1358</v>
      </c>
    </row>
    <row r="138" spans="1:32" ht="29">
      <c r="A138" s="3" t="s">
        <v>67</v>
      </c>
      <c r="D138" s="3" t="s">
        <v>767</v>
      </c>
      <c r="E138" s="3" t="s">
        <v>768</v>
      </c>
      <c r="J138" s="7" t="s">
        <v>1392</v>
      </c>
      <c r="U138" s="7" t="str">
        <f t="shared" ca="1" si="6"/>
        <v/>
      </c>
      <c r="V138" s="7" t="str">
        <f t="shared" ca="1" si="7"/>
        <v/>
      </c>
    </row>
    <row r="139" spans="1:32" ht="29">
      <c r="A139" s="3" t="s">
        <v>67</v>
      </c>
      <c r="D139" s="3" t="s">
        <v>769</v>
      </c>
      <c r="E139" s="3" t="s">
        <v>770</v>
      </c>
      <c r="J139" s="7" t="s">
        <v>1392</v>
      </c>
      <c r="U139" s="7" t="str">
        <f t="shared" ca="1" si="6"/>
        <v/>
      </c>
      <c r="V139" s="7" t="str">
        <f t="shared" ca="1" si="7"/>
        <v/>
      </c>
      <c r="AB139" s="7" t="s">
        <v>1354</v>
      </c>
      <c r="AD139" s="7" t="s">
        <v>557</v>
      </c>
    </row>
    <row r="140" spans="1:32">
      <c r="A140" s="3" t="s">
        <v>67</v>
      </c>
      <c r="D140" s="3" t="s">
        <v>771</v>
      </c>
      <c r="E140" s="3" t="s">
        <v>772</v>
      </c>
      <c r="J140" s="7" t="s">
        <v>1392</v>
      </c>
      <c r="U140" s="7" t="str">
        <f t="shared" ca="1" si="6"/>
        <v/>
      </c>
      <c r="V140" s="7" t="str">
        <f t="shared" ca="1" si="7"/>
        <v/>
      </c>
      <c r="AB140" s="7" t="s">
        <v>1354</v>
      </c>
      <c r="AD140" s="7" t="s">
        <v>557</v>
      </c>
    </row>
    <row r="141" spans="1:32">
      <c r="A141" s="3" t="s">
        <v>67</v>
      </c>
      <c r="D141" s="3" t="s">
        <v>773</v>
      </c>
      <c r="E141" s="3" t="s">
        <v>774</v>
      </c>
      <c r="I141" s="5"/>
      <c r="J141" s="7" t="s">
        <v>1392</v>
      </c>
      <c r="U141" s="7" t="str">
        <f t="shared" ca="1" si="6"/>
        <v/>
      </c>
      <c r="V141" s="7" t="str">
        <f t="shared" ca="1" si="7"/>
        <v/>
      </c>
      <c r="AB141" s="7" t="s">
        <v>1354</v>
      </c>
      <c r="AD141" s="7" t="s">
        <v>557</v>
      </c>
      <c r="AF141" s="7" t="s">
        <v>557</v>
      </c>
    </row>
    <row r="142" spans="1:32">
      <c r="A142" s="3" t="s">
        <v>68</v>
      </c>
      <c r="D142" s="3" t="s">
        <v>775</v>
      </c>
      <c r="E142" s="3" t="s">
        <v>776</v>
      </c>
      <c r="J142" s="7" t="s">
        <v>1392</v>
      </c>
      <c r="U142" s="7" t="str">
        <f t="shared" ca="1" si="6"/>
        <v/>
      </c>
      <c r="V142" s="7" t="str">
        <f t="shared" ca="1" si="7"/>
        <v/>
      </c>
      <c r="AB142" s="7" t="s">
        <v>1354</v>
      </c>
      <c r="AD142" s="7" t="s">
        <v>557</v>
      </c>
    </row>
    <row r="143" spans="1:32" ht="29">
      <c r="A143" s="3" t="s">
        <v>69</v>
      </c>
      <c r="D143" s="3" t="s">
        <v>777</v>
      </c>
      <c r="E143" s="3" t="s">
        <v>777</v>
      </c>
      <c r="F143" t="s">
        <v>572</v>
      </c>
      <c r="I143" t="s">
        <v>778</v>
      </c>
      <c r="U143" s="7" t="str">
        <f t="shared" ca="1" si="6"/>
        <v/>
      </c>
      <c r="V143" s="7" t="str">
        <f t="shared" ca="1" si="7"/>
        <v/>
      </c>
    </row>
    <row r="144" spans="1:32" ht="29">
      <c r="A144" s="3" t="s">
        <v>69</v>
      </c>
      <c r="D144" s="3" t="s">
        <v>779</v>
      </c>
      <c r="E144" s="3" t="s">
        <v>780</v>
      </c>
      <c r="J144" s="7" t="s">
        <v>1390</v>
      </c>
      <c r="T144" s="7" t="s">
        <v>1400</v>
      </c>
      <c r="U144" s="7" t="str">
        <f t="shared" ca="1" si="6"/>
        <v/>
      </c>
      <c r="V144" s="7" t="str">
        <f t="shared" ca="1" si="7"/>
        <v/>
      </c>
      <c r="AB144" s="7" t="s">
        <v>1396</v>
      </c>
      <c r="AC144" s="7" t="s">
        <v>1403</v>
      </c>
      <c r="AD144" s="7" t="s">
        <v>557</v>
      </c>
    </row>
    <row r="145" spans="1:32">
      <c r="A145" s="3" t="s">
        <v>69</v>
      </c>
      <c r="D145" s="3" t="s">
        <v>781</v>
      </c>
      <c r="E145" s="3" t="s">
        <v>782</v>
      </c>
      <c r="F145" t="s">
        <v>572</v>
      </c>
      <c r="I145" t="s">
        <v>783</v>
      </c>
      <c r="U145" s="7" t="str">
        <f t="shared" ca="1" si="6"/>
        <v/>
      </c>
      <c r="V145" s="7" t="str">
        <f t="shared" ca="1" si="7"/>
        <v/>
      </c>
    </row>
    <row r="146" spans="1:32" ht="72.5">
      <c r="A146" s="3" t="s">
        <v>70</v>
      </c>
      <c r="D146" s="3" t="s">
        <v>1441</v>
      </c>
      <c r="E146" s="3" t="s">
        <v>1442</v>
      </c>
      <c r="J146" s="7" t="s">
        <v>1390</v>
      </c>
      <c r="T146" s="7" t="s">
        <v>1400</v>
      </c>
      <c r="U146" s="7" t="str">
        <f t="shared" ca="1" si="6"/>
        <v/>
      </c>
      <c r="V146" s="7" t="str">
        <f t="shared" ca="1" si="7"/>
        <v/>
      </c>
      <c r="AB146" s="7" t="s">
        <v>1396</v>
      </c>
      <c r="AC146" s="7" t="s">
        <v>1403</v>
      </c>
      <c r="AD146" s="7" t="s">
        <v>557</v>
      </c>
    </row>
    <row r="147" spans="1:32" ht="72.5">
      <c r="A147" s="3" t="s">
        <v>70</v>
      </c>
      <c r="D147" s="3" t="s">
        <v>784</v>
      </c>
      <c r="E147" s="3" t="s">
        <v>785</v>
      </c>
      <c r="F147" t="s">
        <v>1336</v>
      </c>
      <c r="H147" t="s">
        <v>557</v>
      </c>
      <c r="I147" s="5"/>
      <c r="J147" s="7" t="s">
        <v>558</v>
      </c>
      <c r="L147" s="7">
        <v>11</v>
      </c>
      <c r="M147" s="7">
        <v>49</v>
      </c>
      <c r="O147" s="7" t="s">
        <v>1351</v>
      </c>
      <c r="S147" s="7">
        <v>1</v>
      </c>
      <c r="U147" s="7" t="str">
        <f t="shared" ca="1" si="6"/>
        <v/>
      </c>
      <c r="V147" s="7" t="str">
        <f t="shared" ca="1" si="7"/>
        <v/>
      </c>
      <c r="AF147" s="7" t="s">
        <v>557</v>
      </c>
    </row>
    <row r="148" spans="1:32">
      <c r="A148" s="3" t="s">
        <v>71</v>
      </c>
      <c r="D148" s="3" t="s">
        <v>786</v>
      </c>
      <c r="E148" s="3" t="s">
        <v>395</v>
      </c>
      <c r="H148" t="s">
        <v>557</v>
      </c>
      <c r="J148" s="7" t="s">
        <v>1390</v>
      </c>
      <c r="T148" s="7" t="s">
        <v>1400</v>
      </c>
      <c r="U148" s="7" t="str">
        <f t="shared" ca="1" si="6"/>
        <v/>
      </c>
      <c r="V148" s="7" t="str">
        <f t="shared" ca="1" si="7"/>
        <v/>
      </c>
      <c r="AB148" s="7" t="s">
        <v>1396</v>
      </c>
      <c r="AD148" s="7" t="s">
        <v>557</v>
      </c>
    </row>
    <row r="149" spans="1:32">
      <c r="A149" s="3" t="s">
        <v>71</v>
      </c>
      <c r="D149" s="3" t="s">
        <v>787</v>
      </c>
      <c r="E149" s="3" t="s">
        <v>788</v>
      </c>
      <c r="J149" s="7" t="s">
        <v>1390</v>
      </c>
      <c r="T149" s="7" t="s">
        <v>1391</v>
      </c>
      <c r="U149" s="7" t="str">
        <f t="shared" ca="1" si="6"/>
        <v/>
      </c>
      <c r="V149" s="7" t="str">
        <f t="shared" ca="1" si="7"/>
        <v/>
      </c>
      <c r="AB149" s="7" t="s">
        <v>1396</v>
      </c>
      <c r="AD149" s="7" t="s">
        <v>557</v>
      </c>
    </row>
    <row r="150" spans="1:32" ht="29">
      <c r="A150" s="3" t="s">
        <v>71</v>
      </c>
      <c r="D150" s="3" t="s">
        <v>790</v>
      </c>
      <c r="E150" s="3" t="s">
        <v>789</v>
      </c>
      <c r="H150" t="s">
        <v>565</v>
      </c>
      <c r="I150" t="s">
        <v>268</v>
      </c>
      <c r="J150" s="7" t="s">
        <v>562</v>
      </c>
      <c r="L150" s="7">
        <v>1</v>
      </c>
      <c r="M150" s="7">
        <v>3</v>
      </c>
      <c r="N150" s="7" t="s">
        <v>1350</v>
      </c>
      <c r="O150" s="7" t="s">
        <v>1351</v>
      </c>
      <c r="S150" s="7">
        <v>10929</v>
      </c>
      <c r="U150" s="7" t="str">
        <f t="shared" ca="1" si="6"/>
        <v/>
      </c>
      <c r="V150" s="7" t="str">
        <f t="shared" ca="1" si="7"/>
        <v/>
      </c>
    </row>
    <row r="151" spans="1:32" ht="29">
      <c r="A151" s="3" t="s">
        <v>71</v>
      </c>
      <c r="D151" s="3" t="s">
        <v>791</v>
      </c>
      <c r="E151" s="3" t="s">
        <v>792</v>
      </c>
      <c r="H151" t="s">
        <v>557</v>
      </c>
      <c r="J151" s="7" t="s">
        <v>1390</v>
      </c>
      <c r="T151" s="7" t="s">
        <v>1391</v>
      </c>
      <c r="U151" s="7" t="str">
        <f t="shared" ca="1" si="6"/>
        <v/>
      </c>
      <c r="V151" s="7" t="str">
        <f t="shared" ca="1" si="7"/>
        <v/>
      </c>
      <c r="AB151" s="7" t="s">
        <v>1396</v>
      </c>
      <c r="AD151" s="7" t="s">
        <v>557</v>
      </c>
    </row>
    <row r="152" spans="1:32" ht="29">
      <c r="A152" s="3" t="s">
        <v>71</v>
      </c>
      <c r="D152" s="3" t="s">
        <v>793</v>
      </c>
      <c r="E152" s="3" t="s">
        <v>794</v>
      </c>
      <c r="J152" s="7" t="s">
        <v>1390</v>
      </c>
      <c r="T152" s="7" t="s">
        <v>1391</v>
      </c>
      <c r="U152" s="7" t="str">
        <f t="shared" ca="1" si="6"/>
        <v/>
      </c>
      <c r="V152" s="7" t="str">
        <f t="shared" ca="1" si="7"/>
        <v/>
      </c>
      <c r="AB152" s="7" t="s">
        <v>1396</v>
      </c>
      <c r="AD152" s="7" t="s">
        <v>557</v>
      </c>
    </row>
    <row r="153" spans="1:32" ht="29">
      <c r="A153" s="3" t="s">
        <v>71</v>
      </c>
      <c r="D153" s="3" t="s">
        <v>795</v>
      </c>
      <c r="E153" s="3" t="s">
        <v>796</v>
      </c>
      <c r="J153" s="7" t="s">
        <v>1390</v>
      </c>
      <c r="T153" s="7" t="s">
        <v>1391</v>
      </c>
      <c r="U153" s="7" t="str">
        <f t="shared" ca="1" si="6"/>
        <v/>
      </c>
      <c r="V153" s="7" t="str">
        <f t="shared" ca="1" si="7"/>
        <v/>
      </c>
      <c r="AB153" s="7" t="s">
        <v>1396</v>
      </c>
      <c r="AD153" s="7" t="s">
        <v>557</v>
      </c>
    </row>
    <row r="154" spans="1:32">
      <c r="A154" s="3" t="s">
        <v>71</v>
      </c>
      <c r="D154" s="3" t="s">
        <v>797</v>
      </c>
      <c r="E154" s="3" t="s">
        <v>798</v>
      </c>
      <c r="J154" s="7" t="s">
        <v>1390</v>
      </c>
      <c r="T154" s="7" t="s">
        <v>1391</v>
      </c>
      <c r="U154" s="7" t="str">
        <f t="shared" ca="1" si="6"/>
        <v/>
      </c>
      <c r="V154" s="7" t="str">
        <f t="shared" ca="1" si="7"/>
        <v/>
      </c>
      <c r="AB154" s="7" t="s">
        <v>1396</v>
      </c>
      <c r="AD154" s="7" t="s">
        <v>557</v>
      </c>
    </row>
    <row r="155" spans="1:32">
      <c r="A155" s="3" t="s">
        <v>72</v>
      </c>
      <c r="D155" s="3" t="s">
        <v>391</v>
      </c>
      <c r="E155" s="3" t="s">
        <v>392</v>
      </c>
      <c r="J155" s="7" t="s">
        <v>1390</v>
      </c>
      <c r="T155" s="7" t="s">
        <v>1400</v>
      </c>
      <c r="U155" s="7" t="str">
        <f t="shared" ca="1" si="6"/>
        <v/>
      </c>
      <c r="V155" s="7" t="str">
        <f t="shared" ca="1" si="7"/>
        <v/>
      </c>
      <c r="AC155" s="7" t="s">
        <v>1403</v>
      </c>
      <c r="AD155" s="7" t="s">
        <v>557</v>
      </c>
      <c r="AE155" s="7" t="s">
        <v>1358</v>
      </c>
    </row>
    <row r="156" spans="1:32" ht="29">
      <c r="A156" s="3" t="s">
        <v>73</v>
      </c>
      <c r="D156" s="3" t="s">
        <v>799</v>
      </c>
      <c r="E156" s="3" t="s">
        <v>800</v>
      </c>
      <c r="F156" t="s">
        <v>572</v>
      </c>
      <c r="I156" t="s">
        <v>801</v>
      </c>
      <c r="U156" s="7" t="str">
        <f t="shared" ca="1" si="6"/>
        <v/>
      </c>
      <c r="V156" s="7" t="str">
        <f t="shared" ca="1" si="7"/>
        <v/>
      </c>
    </row>
    <row r="157" spans="1:32">
      <c r="A157" s="3" t="s">
        <v>73</v>
      </c>
      <c r="D157" s="3" t="s">
        <v>369</v>
      </c>
      <c r="E157" s="3" t="s">
        <v>398</v>
      </c>
      <c r="J157" s="7" t="s">
        <v>1390</v>
      </c>
      <c r="T157" s="7" t="s">
        <v>1391</v>
      </c>
      <c r="U157" s="7" t="str">
        <f t="shared" ca="1" si="6"/>
        <v/>
      </c>
      <c r="V157" s="7" t="str">
        <f t="shared" ca="1" si="7"/>
        <v/>
      </c>
      <c r="AC157" s="7" t="s">
        <v>1403</v>
      </c>
      <c r="AD157" s="7" t="s">
        <v>557</v>
      </c>
      <c r="AE157" s="7" t="s">
        <v>1358</v>
      </c>
    </row>
    <row r="158" spans="1:32">
      <c r="A158" s="3" t="s">
        <v>74</v>
      </c>
      <c r="D158" s="3" t="s">
        <v>802</v>
      </c>
      <c r="E158" s="3" t="s">
        <v>803</v>
      </c>
      <c r="J158" s="7" t="s">
        <v>1392</v>
      </c>
      <c r="U158" s="7" t="str">
        <f t="shared" ca="1" si="6"/>
        <v/>
      </c>
      <c r="V158" s="7" t="str">
        <f t="shared" ca="1" si="7"/>
        <v/>
      </c>
      <c r="AB158" s="7" t="s">
        <v>1354</v>
      </c>
      <c r="AD158" s="7" t="s">
        <v>557</v>
      </c>
    </row>
    <row r="159" spans="1:32">
      <c r="A159" s="3" t="s">
        <v>74</v>
      </c>
      <c r="D159" s="3" t="s">
        <v>804</v>
      </c>
      <c r="E159" s="3" t="s">
        <v>1631</v>
      </c>
      <c r="J159" s="7" t="s">
        <v>558</v>
      </c>
      <c r="L159" s="7">
        <v>1</v>
      </c>
      <c r="M159" s="7">
        <v>4</v>
      </c>
      <c r="N159" s="7" t="s">
        <v>1350</v>
      </c>
      <c r="O159" s="7" t="s">
        <v>1345</v>
      </c>
      <c r="P159" s="7" t="s">
        <v>1407</v>
      </c>
      <c r="Q159" s="8" t="s">
        <v>1410</v>
      </c>
      <c r="S159" s="7">
        <v>10929</v>
      </c>
      <c r="U159" s="7" t="str">
        <f t="shared" ca="1" si="6"/>
        <v/>
      </c>
      <c r="V159" s="7" t="str">
        <f t="shared" ca="1" si="7"/>
        <v/>
      </c>
    </row>
    <row r="160" spans="1:32">
      <c r="A160" s="3" t="s">
        <v>74</v>
      </c>
      <c r="D160" s="3" t="s">
        <v>805</v>
      </c>
      <c r="E160" s="3" t="s">
        <v>806</v>
      </c>
      <c r="J160" s="7" t="s">
        <v>1392</v>
      </c>
      <c r="U160" s="7" t="str">
        <f t="shared" ca="1" si="6"/>
        <v/>
      </c>
      <c r="V160" s="7" t="str">
        <f t="shared" ca="1" si="7"/>
        <v/>
      </c>
      <c r="AB160" s="7" t="s">
        <v>1354</v>
      </c>
      <c r="AD160" s="7" t="s">
        <v>557</v>
      </c>
    </row>
    <row r="161" spans="1:31">
      <c r="A161" s="3" t="s">
        <v>75</v>
      </c>
      <c r="D161" s="3" t="s">
        <v>807</v>
      </c>
      <c r="E161" s="3" t="s">
        <v>808</v>
      </c>
      <c r="F161" t="s">
        <v>572</v>
      </c>
      <c r="I161" t="s">
        <v>809</v>
      </c>
      <c r="U161" s="7" t="str">
        <f t="shared" ca="1" si="6"/>
        <v/>
      </c>
      <c r="V161" s="7" t="str">
        <f t="shared" ca="1" si="7"/>
        <v/>
      </c>
    </row>
    <row r="162" spans="1:31">
      <c r="A162" s="3" t="s">
        <v>75</v>
      </c>
      <c r="D162" s="3" t="s">
        <v>399</v>
      </c>
      <c r="E162" s="3" t="s">
        <v>400</v>
      </c>
      <c r="J162" s="7" t="s">
        <v>1392</v>
      </c>
      <c r="U162" s="7" t="str">
        <f t="shared" ca="1" si="6"/>
        <v/>
      </c>
      <c r="V162" s="7" t="str">
        <f t="shared" ca="1" si="7"/>
        <v/>
      </c>
      <c r="AC162" s="7" t="s">
        <v>1405</v>
      </c>
      <c r="AD162" s="7" t="s">
        <v>557</v>
      </c>
      <c r="AE162" s="7" t="s">
        <v>1361</v>
      </c>
    </row>
    <row r="163" spans="1:31">
      <c r="A163" s="3" t="s">
        <v>75</v>
      </c>
      <c r="D163" s="3" t="s">
        <v>401</v>
      </c>
      <c r="E163" s="3" t="s">
        <v>402</v>
      </c>
      <c r="J163" s="7" t="s">
        <v>1392</v>
      </c>
      <c r="U163" s="7" t="str">
        <f t="shared" ca="1" si="6"/>
        <v/>
      </c>
      <c r="V163" s="7" t="str">
        <f t="shared" ca="1" si="7"/>
        <v/>
      </c>
      <c r="AC163" s="7" t="s">
        <v>1405</v>
      </c>
      <c r="AD163" s="7" t="s">
        <v>557</v>
      </c>
      <c r="AE163" s="7" t="s">
        <v>1361</v>
      </c>
    </row>
    <row r="164" spans="1:31">
      <c r="A164" s="3" t="s">
        <v>75</v>
      </c>
      <c r="D164" s="3" t="s">
        <v>403</v>
      </c>
      <c r="E164" s="3" t="s">
        <v>404</v>
      </c>
      <c r="J164" s="7" t="s">
        <v>1392</v>
      </c>
      <c r="U164" s="7" t="str">
        <f t="shared" ca="1" si="6"/>
        <v/>
      </c>
      <c r="V164" s="7" t="str">
        <f t="shared" ca="1" si="7"/>
        <v/>
      </c>
      <c r="AC164" s="7" t="s">
        <v>1405</v>
      </c>
      <c r="AD164" s="7" t="s">
        <v>557</v>
      </c>
      <c r="AE164" s="7" t="s">
        <v>1361</v>
      </c>
    </row>
    <row r="165" spans="1:31">
      <c r="A165" s="3" t="s">
        <v>75</v>
      </c>
      <c r="D165" s="3" t="s">
        <v>405</v>
      </c>
      <c r="E165" s="3" t="s">
        <v>406</v>
      </c>
      <c r="J165" s="7" t="s">
        <v>1392</v>
      </c>
      <c r="U165" s="7" t="str">
        <f t="shared" ca="1" si="6"/>
        <v/>
      </c>
      <c r="V165" s="7" t="str">
        <f t="shared" ca="1" si="7"/>
        <v/>
      </c>
      <c r="AC165" s="7" t="s">
        <v>1405</v>
      </c>
      <c r="AD165" s="7" t="s">
        <v>557</v>
      </c>
      <c r="AE165" s="7" t="s">
        <v>1361</v>
      </c>
    </row>
    <row r="166" spans="1:31">
      <c r="A166" s="3" t="s">
        <v>76</v>
      </c>
      <c r="D166" s="3" t="s">
        <v>399</v>
      </c>
      <c r="E166" s="3" t="s">
        <v>400</v>
      </c>
      <c r="J166" s="7" t="s">
        <v>1392</v>
      </c>
      <c r="U166" s="7" t="str">
        <f t="shared" ca="1" si="6"/>
        <v/>
      </c>
      <c r="V166" s="7" t="str">
        <f t="shared" ca="1" si="7"/>
        <v/>
      </c>
      <c r="AC166" s="7" t="s">
        <v>1405</v>
      </c>
      <c r="AD166" s="7" t="s">
        <v>557</v>
      </c>
      <c r="AE166" s="7" t="s">
        <v>1361</v>
      </c>
    </row>
    <row r="167" spans="1:31">
      <c r="A167" s="3" t="s">
        <v>76</v>
      </c>
      <c r="D167" s="3" t="s">
        <v>401</v>
      </c>
      <c r="E167" s="3" t="s">
        <v>402</v>
      </c>
      <c r="J167" s="7" t="s">
        <v>1392</v>
      </c>
      <c r="U167" s="7" t="str">
        <f t="shared" ca="1" si="6"/>
        <v/>
      </c>
      <c r="V167" s="7" t="str">
        <f t="shared" ca="1" si="7"/>
        <v/>
      </c>
      <c r="AC167" s="7" t="s">
        <v>1405</v>
      </c>
      <c r="AD167" s="7" t="s">
        <v>557</v>
      </c>
      <c r="AE167" s="7" t="s">
        <v>1361</v>
      </c>
    </row>
    <row r="168" spans="1:31">
      <c r="A168" s="3" t="s">
        <v>76</v>
      </c>
      <c r="D168" s="3" t="s">
        <v>405</v>
      </c>
      <c r="E168" s="3" t="s">
        <v>407</v>
      </c>
      <c r="J168" s="7" t="s">
        <v>1392</v>
      </c>
      <c r="U168" s="7" t="str">
        <f t="shared" ca="1" si="6"/>
        <v/>
      </c>
      <c r="V168" s="7" t="str">
        <f t="shared" ca="1" si="7"/>
        <v/>
      </c>
      <c r="AC168" s="7" t="s">
        <v>1405</v>
      </c>
      <c r="AD168" s="7" t="s">
        <v>557</v>
      </c>
      <c r="AE168" s="7" t="s">
        <v>1361</v>
      </c>
    </row>
    <row r="169" spans="1:31" ht="29">
      <c r="A169" s="3" t="s">
        <v>77</v>
      </c>
      <c r="D169" s="3" t="s">
        <v>811</v>
      </c>
      <c r="E169" s="3" t="s">
        <v>812</v>
      </c>
      <c r="J169" s="7" t="s">
        <v>1392</v>
      </c>
      <c r="U169" s="7" t="str">
        <f t="shared" ca="1" si="6"/>
        <v/>
      </c>
      <c r="V169" s="7" t="str">
        <f t="shared" ca="1" si="7"/>
        <v/>
      </c>
      <c r="AC169" s="7" t="s">
        <v>1405</v>
      </c>
      <c r="AD169" s="7" t="s">
        <v>557</v>
      </c>
      <c r="AE169" s="7" t="s">
        <v>1361</v>
      </c>
    </row>
    <row r="170" spans="1:31" ht="29">
      <c r="A170" s="3" t="s">
        <v>77</v>
      </c>
      <c r="D170" s="3" t="s">
        <v>813</v>
      </c>
      <c r="E170" s="3" t="s">
        <v>810</v>
      </c>
      <c r="J170" s="7" t="s">
        <v>562</v>
      </c>
      <c r="L170" s="7">
        <v>1</v>
      </c>
      <c r="M170" s="7">
        <v>6</v>
      </c>
      <c r="N170" s="7" t="s">
        <v>1397</v>
      </c>
      <c r="O170" s="7" t="s">
        <v>1351</v>
      </c>
      <c r="S170" s="7">
        <v>488</v>
      </c>
      <c r="U170" s="7" t="str">
        <f t="shared" ca="1" si="6"/>
        <v/>
      </c>
      <c r="V170" s="7" t="str">
        <f t="shared" ca="1" si="7"/>
        <v/>
      </c>
    </row>
    <row r="171" spans="1:31">
      <c r="A171" s="3" t="s">
        <v>77</v>
      </c>
      <c r="D171" s="3" t="s">
        <v>399</v>
      </c>
      <c r="E171" s="3" t="s">
        <v>400</v>
      </c>
      <c r="J171" s="7" t="s">
        <v>1392</v>
      </c>
      <c r="U171" s="7" t="str">
        <f t="shared" ca="1" si="6"/>
        <v/>
      </c>
      <c r="V171" s="7" t="str">
        <f t="shared" ca="1" si="7"/>
        <v/>
      </c>
      <c r="AC171" s="7" t="s">
        <v>1405</v>
      </c>
      <c r="AD171" s="7" t="s">
        <v>557</v>
      </c>
      <c r="AE171" s="7" t="s">
        <v>1361</v>
      </c>
    </row>
    <row r="172" spans="1:31">
      <c r="A172" s="3" t="s">
        <v>78</v>
      </c>
      <c r="D172" s="3" t="s">
        <v>408</v>
      </c>
      <c r="E172" s="3" t="s">
        <v>409</v>
      </c>
      <c r="J172" s="7" t="s">
        <v>1392</v>
      </c>
      <c r="U172" s="7" t="str">
        <f t="shared" ca="1" si="6"/>
        <v/>
      </c>
      <c r="V172" s="7" t="str">
        <f t="shared" ca="1" si="7"/>
        <v/>
      </c>
      <c r="AC172" s="7" t="s">
        <v>1405</v>
      </c>
      <c r="AD172" s="7" t="s">
        <v>557</v>
      </c>
      <c r="AE172" s="7" t="s">
        <v>1361</v>
      </c>
    </row>
    <row r="173" spans="1:31">
      <c r="A173" s="3" t="s">
        <v>78</v>
      </c>
      <c r="D173" s="3" t="s">
        <v>399</v>
      </c>
      <c r="E173" s="3" t="s">
        <v>400</v>
      </c>
      <c r="J173" s="7" t="s">
        <v>1392</v>
      </c>
      <c r="U173" s="7" t="str">
        <f t="shared" ca="1" si="6"/>
        <v/>
      </c>
      <c r="V173" s="7" t="str">
        <f t="shared" ca="1" si="7"/>
        <v/>
      </c>
      <c r="AC173" s="7" t="s">
        <v>1405</v>
      </c>
      <c r="AD173" s="7" t="s">
        <v>557</v>
      </c>
      <c r="AE173" s="7" t="s">
        <v>1361</v>
      </c>
    </row>
    <row r="174" spans="1:31">
      <c r="A174" s="3" t="s">
        <v>79</v>
      </c>
      <c r="D174" s="3" t="s">
        <v>814</v>
      </c>
      <c r="E174" s="3" t="s">
        <v>815</v>
      </c>
      <c r="J174" s="7" t="s">
        <v>562</v>
      </c>
      <c r="L174" s="7">
        <v>1</v>
      </c>
      <c r="M174" s="7">
        <v>3</v>
      </c>
      <c r="N174" s="7" t="s">
        <v>1359</v>
      </c>
      <c r="O174" s="7" t="s">
        <v>1351</v>
      </c>
      <c r="S174" s="7">
        <v>653</v>
      </c>
      <c r="U174" s="7" t="str">
        <f t="shared" ca="1" si="6"/>
        <v/>
      </c>
      <c r="V174" s="7" t="str">
        <f t="shared" ca="1" si="7"/>
        <v/>
      </c>
    </row>
    <row r="175" spans="1:31">
      <c r="A175" s="3" t="s">
        <v>79</v>
      </c>
      <c r="D175" s="3" t="s">
        <v>399</v>
      </c>
      <c r="E175" s="3" t="s">
        <v>400</v>
      </c>
      <c r="J175" s="7" t="s">
        <v>1392</v>
      </c>
      <c r="U175" s="7" t="str">
        <f t="shared" ca="1" si="6"/>
        <v/>
      </c>
      <c r="V175" s="7" t="str">
        <f t="shared" ca="1" si="7"/>
        <v/>
      </c>
      <c r="AC175" s="7" t="s">
        <v>1405</v>
      </c>
      <c r="AD175" s="7" t="s">
        <v>557</v>
      </c>
      <c r="AE175" s="7" t="s">
        <v>1361</v>
      </c>
    </row>
    <row r="176" spans="1:31">
      <c r="A176" s="3" t="s">
        <v>79</v>
      </c>
      <c r="D176" s="3" t="s">
        <v>816</v>
      </c>
      <c r="E176" s="3" t="s">
        <v>816</v>
      </c>
      <c r="F176" t="s">
        <v>572</v>
      </c>
      <c r="I176" t="s">
        <v>817</v>
      </c>
      <c r="J176" s="7" t="s">
        <v>1392</v>
      </c>
      <c r="U176" s="7" t="str">
        <f t="shared" ca="1" si="6"/>
        <v/>
      </c>
      <c r="V176" s="7" t="str">
        <f t="shared" ca="1" si="7"/>
        <v/>
      </c>
      <c r="AC176" s="7" t="s">
        <v>1405</v>
      </c>
      <c r="AD176" s="7" t="s">
        <v>557</v>
      </c>
      <c r="AE176" s="7" t="s">
        <v>1361</v>
      </c>
    </row>
    <row r="177" spans="1:32">
      <c r="A177" s="3" t="s">
        <v>80</v>
      </c>
      <c r="D177" s="3" t="s">
        <v>410</v>
      </c>
      <c r="E177" s="3" t="s">
        <v>411</v>
      </c>
      <c r="J177" s="7" t="s">
        <v>1392</v>
      </c>
      <c r="U177" s="7" t="str">
        <f t="shared" ca="1" si="6"/>
        <v/>
      </c>
      <c r="V177" s="7" t="str">
        <f t="shared" ca="1" si="7"/>
        <v/>
      </c>
      <c r="AC177" s="7" t="s">
        <v>1405</v>
      </c>
      <c r="AD177" s="7" t="s">
        <v>557</v>
      </c>
      <c r="AE177" s="7" t="s">
        <v>1361</v>
      </c>
    </row>
    <row r="178" spans="1:32">
      <c r="A178" s="3" t="s">
        <v>80</v>
      </c>
      <c r="D178" s="3" t="s">
        <v>818</v>
      </c>
      <c r="E178" s="3" t="s">
        <v>819</v>
      </c>
      <c r="J178" s="7" t="s">
        <v>1392</v>
      </c>
      <c r="U178" s="7" t="str">
        <f t="shared" ca="1" si="6"/>
        <v/>
      </c>
      <c r="V178" s="7" t="str">
        <f t="shared" ca="1" si="7"/>
        <v/>
      </c>
      <c r="AB178" s="7" t="s">
        <v>1354</v>
      </c>
      <c r="AD178" s="7" t="s">
        <v>557</v>
      </c>
    </row>
    <row r="179" spans="1:32" ht="29">
      <c r="A179" s="3" t="s">
        <v>81</v>
      </c>
      <c r="D179" s="3" t="s">
        <v>820</v>
      </c>
      <c r="E179" s="3" t="s">
        <v>821</v>
      </c>
      <c r="F179" t="s">
        <v>1336</v>
      </c>
      <c r="H179" t="s">
        <v>557</v>
      </c>
      <c r="I179" s="5" t="s">
        <v>822</v>
      </c>
      <c r="J179" s="7" t="s">
        <v>558</v>
      </c>
      <c r="L179" s="7">
        <v>2</v>
      </c>
      <c r="M179" s="7">
        <v>7</v>
      </c>
      <c r="O179" s="7" t="s">
        <v>1351</v>
      </c>
      <c r="S179" s="7">
        <v>797</v>
      </c>
      <c r="U179" s="7" t="str">
        <f t="shared" ca="1" si="6"/>
        <v/>
      </c>
      <c r="V179" s="7" t="str">
        <f t="shared" ca="1" si="7"/>
        <v/>
      </c>
      <c r="AF179" s="7" t="s">
        <v>557</v>
      </c>
    </row>
    <row r="180" spans="1:32">
      <c r="A180" s="3" t="s">
        <v>81</v>
      </c>
      <c r="D180" s="3" t="s">
        <v>823</v>
      </c>
      <c r="E180" s="3" t="s">
        <v>823</v>
      </c>
      <c r="F180" t="s">
        <v>572</v>
      </c>
      <c r="I180" t="s">
        <v>824</v>
      </c>
      <c r="U180" s="7" t="str">
        <f t="shared" ca="1" si="6"/>
        <v/>
      </c>
      <c r="V180" s="7" t="str">
        <f t="shared" ca="1" si="7"/>
        <v/>
      </c>
    </row>
    <row r="181" spans="1:32">
      <c r="A181" s="3" t="s">
        <v>82</v>
      </c>
      <c r="D181" s="4" t="s">
        <v>412</v>
      </c>
      <c r="E181" s="3" t="s">
        <v>413</v>
      </c>
      <c r="F181" t="s">
        <v>556</v>
      </c>
      <c r="H181" t="s">
        <v>565</v>
      </c>
      <c r="I181" t="s">
        <v>825</v>
      </c>
      <c r="U181" s="7" t="str">
        <f t="shared" ca="1" si="6"/>
        <v/>
      </c>
      <c r="V181" s="7" t="str">
        <f t="shared" ca="1" si="7"/>
        <v/>
      </c>
    </row>
    <row r="182" spans="1:32">
      <c r="A182" s="3" t="s">
        <v>83</v>
      </c>
      <c r="D182" s="3" t="s">
        <v>414</v>
      </c>
      <c r="E182" s="3" t="s">
        <v>415</v>
      </c>
      <c r="J182" s="7" t="s">
        <v>1390</v>
      </c>
      <c r="T182" s="7" t="s">
        <v>1400</v>
      </c>
      <c r="U182" s="7" t="str">
        <f t="shared" ca="1" si="6"/>
        <v/>
      </c>
      <c r="V182" s="7" t="str">
        <f t="shared" ca="1" si="7"/>
        <v/>
      </c>
      <c r="AB182" s="7" t="s">
        <v>1396</v>
      </c>
      <c r="AD182" s="7" t="s">
        <v>557</v>
      </c>
    </row>
    <row r="183" spans="1:32" ht="29">
      <c r="A183" s="3" t="s">
        <v>83</v>
      </c>
      <c r="D183" s="3" t="s">
        <v>826</v>
      </c>
      <c r="E183" s="3" t="s">
        <v>828</v>
      </c>
      <c r="F183" t="s">
        <v>572</v>
      </c>
      <c r="I183" t="s">
        <v>282</v>
      </c>
      <c r="U183" s="7" t="str">
        <f t="shared" ca="1" si="6"/>
        <v/>
      </c>
      <c r="V183" s="7" t="str">
        <f t="shared" ca="1" si="7"/>
        <v/>
      </c>
    </row>
    <row r="184" spans="1:32" ht="29">
      <c r="A184" s="3" t="s">
        <v>83</v>
      </c>
      <c r="D184" s="3" t="s">
        <v>827</v>
      </c>
      <c r="E184" s="3" t="s">
        <v>829</v>
      </c>
      <c r="F184" t="s">
        <v>572</v>
      </c>
      <c r="I184" s="5" t="s">
        <v>1640</v>
      </c>
      <c r="U184" s="7" t="str">
        <f t="shared" ca="1" si="6"/>
        <v/>
      </c>
      <c r="V184" s="7" t="str">
        <f t="shared" ca="1" si="7"/>
        <v/>
      </c>
    </row>
    <row r="185" spans="1:32" ht="29">
      <c r="A185" s="3" t="s">
        <v>84</v>
      </c>
      <c r="D185" s="3" t="s">
        <v>830</v>
      </c>
      <c r="E185" s="3" t="s">
        <v>831</v>
      </c>
      <c r="J185" s="7" t="s">
        <v>1390</v>
      </c>
      <c r="T185" s="7">
        <f>519-1942</f>
        <v>-1423</v>
      </c>
      <c r="U185" s="7">
        <f t="shared" ca="1" si="6"/>
        <v>1942</v>
      </c>
      <c r="V185" s="7">
        <f t="shared" ca="1" si="7"/>
        <v>519</v>
      </c>
    </row>
    <row r="186" spans="1:32">
      <c r="A186" s="3" t="s">
        <v>84</v>
      </c>
      <c r="D186" s="3" t="s">
        <v>832</v>
      </c>
      <c r="E186" s="3" t="s">
        <v>832</v>
      </c>
      <c r="F186" t="s">
        <v>572</v>
      </c>
      <c r="I186" t="s">
        <v>833</v>
      </c>
      <c r="U186" s="7" t="str">
        <f t="shared" ca="1" si="6"/>
        <v/>
      </c>
      <c r="V186" s="7" t="str">
        <f t="shared" ca="1" si="7"/>
        <v/>
      </c>
    </row>
    <row r="187" spans="1:32">
      <c r="A187" s="3" t="s">
        <v>85</v>
      </c>
      <c r="D187" s="3" t="s">
        <v>414</v>
      </c>
      <c r="E187" s="3" t="s">
        <v>415</v>
      </c>
      <c r="J187" s="7" t="s">
        <v>1390</v>
      </c>
      <c r="T187" s="7" t="s">
        <v>1400</v>
      </c>
      <c r="U187" s="7" t="str">
        <f t="shared" ca="1" si="6"/>
        <v/>
      </c>
      <c r="V187" s="7" t="str">
        <f t="shared" ca="1" si="7"/>
        <v/>
      </c>
      <c r="AB187" s="7" t="s">
        <v>1396</v>
      </c>
      <c r="AD187" s="7" t="s">
        <v>557</v>
      </c>
    </row>
    <row r="188" spans="1:32">
      <c r="A188" s="3" t="s">
        <v>86</v>
      </c>
      <c r="D188" s="3" t="s">
        <v>834</v>
      </c>
      <c r="E188" s="3" t="s">
        <v>835</v>
      </c>
      <c r="J188" s="7" t="s">
        <v>1392</v>
      </c>
      <c r="U188" s="7" t="str">
        <f t="shared" ca="1" si="6"/>
        <v/>
      </c>
      <c r="V188" s="7" t="str">
        <f t="shared" ca="1" si="7"/>
        <v/>
      </c>
      <c r="AB188" s="7" t="s">
        <v>1354</v>
      </c>
      <c r="AD188" s="7" t="s">
        <v>557</v>
      </c>
    </row>
    <row r="189" spans="1:32">
      <c r="A189" s="3" t="s">
        <v>87</v>
      </c>
      <c r="D189" s="3" t="s">
        <v>836</v>
      </c>
      <c r="E189" s="3" t="s">
        <v>837</v>
      </c>
      <c r="J189" s="7" t="s">
        <v>1392</v>
      </c>
      <c r="U189" s="7" t="str">
        <f t="shared" ca="1" si="6"/>
        <v/>
      </c>
      <c r="V189" s="7" t="str">
        <f t="shared" ca="1" si="7"/>
        <v/>
      </c>
      <c r="AB189" s="7" t="s">
        <v>1354</v>
      </c>
      <c r="AD189" s="7" t="s">
        <v>557</v>
      </c>
    </row>
    <row r="190" spans="1:32" ht="29">
      <c r="A190" s="3" t="s">
        <v>88</v>
      </c>
      <c r="D190" s="4" t="s">
        <v>839</v>
      </c>
      <c r="E190" s="3" t="s">
        <v>838</v>
      </c>
      <c r="F190" t="s">
        <v>556</v>
      </c>
      <c r="U190" s="7" t="str">
        <f t="shared" ca="1" si="6"/>
        <v/>
      </c>
      <c r="V190" s="7" t="str">
        <f t="shared" ca="1" si="7"/>
        <v/>
      </c>
    </row>
    <row r="191" spans="1:32">
      <c r="A191" s="3" t="s">
        <v>88</v>
      </c>
      <c r="D191" s="3" t="s">
        <v>416</v>
      </c>
      <c r="E191" s="3" t="s">
        <v>416</v>
      </c>
      <c r="F191" t="s">
        <v>572</v>
      </c>
      <c r="I191" t="s">
        <v>840</v>
      </c>
      <c r="U191" s="7" t="str">
        <f t="shared" ca="1" si="6"/>
        <v/>
      </c>
      <c r="V191" s="7" t="str">
        <f t="shared" ca="1" si="7"/>
        <v/>
      </c>
    </row>
    <row r="192" spans="1:32">
      <c r="A192" s="3" t="s">
        <v>89</v>
      </c>
      <c r="D192" s="3" t="s">
        <v>417</v>
      </c>
      <c r="E192" s="3" t="s">
        <v>418</v>
      </c>
      <c r="J192" s="7" t="s">
        <v>1392</v>
      </c>
      <c r="U192" s="7" t="str">
        <f t="shared" ca="1" si="6"/>
        <v/>
      </c>
      <c r="V192" s="7" t="str">
        <f t="shared" ca="1" si="7"/>
        <v/>
      </c>
      <c r="AC192" s="7" t="s">
        <v>1493</v>
      </c>
      <c r="AD192" s="7" t="s">
        <v>557</v>
      </c>
    </row>
    <row r="193" spans="1:32">
      <c r="A193" s="3" t="s">
        <v>89</v>
      </c>
      <c r="D193" s="3" t="s">
        <v>419</v>
      </c>
      <c r="E193" s="3" t="s">
        <v>420</v>
      </c>
      <c r="J193" s="7" t="s">
        <v>1392</v>
      </c>
      <c r="U193" s="7" t="str">
        <f t="shared" ref="U193:U256" ca="1" si="8">IF(ISNUMBER(T193),VALUE(MID(_xlfn.FORMULATEXT(T193),SEARCH("-",_xlfn.FORMULATEXT(T193))+1,LEN(_xlfn.FORMULATEXT(T193))-SEARCH("-",_xlfn.FORMULATEXT(T193)))), "")</f>
        <v/>
      </c>
      <c r="V193" s="7" t="str">
        <f t="shared" ref="V193:V256" ca="1" si="9">IF(ISNUMBER(T193), VALUE(MID(_xlfn.FORMULATEXT(T193), 2, SEARCH("-", _xlfn.FORMULATEXT(T193)) - 2)), "")</f>
        <v/>
      </c>
      <c r="AC193" s="7" t="s">
        <v>1492</v>
      </c>
      <c r="AD193" s="7" t="s">
        <v>557</v>
      </c>
    </row>
    <row r="194" spans="1:32">
      <c r="A194" s="3" t="s">
        <v>89</v>
      </c>
      <c r="D194" s="3" t="s">
        <v>333</v>
      </c>
      <c r="E194" s="3" t="s">
        <v>334</v>
      </c>
      <c r="J194" s="7" t="s">
        <v>1390</v>
      </c>
      <c r="T194" s="7" t="s">
        <v>1400</v>
      </c>
      <c r="U194" s="7" t="str">
        <f t="shared" ca="1" si="8"/>
        <v/>
      </c>
      <c r="V194" s="7" t="str">
        <f t="shared" ca="1" si="9"/>
        <v/>
      </c>
      <c r="AB194" s="7" t="s">
        <v>1396</v>
      </c>
      <c r="AC194" s="7" t="s">
        <v>1402</v>
      </c>
      <c r="AD194" s="7" t="s">
        <v>557</v>
      </c>
    </row>
    <row r="195" spans="1:32">
      <c r="A195" s="3" t="s">
        <v>90</v>
      </c>
      <c r="D195" s="3" t="s">
        <v>369</v>
      </c>
      <c r="E195" s="3" t="s">
        <v>370</v>
      </c>
      <c r="J195" s="7" t="s">
        <v>1390</v>
      </c>
      <c r="T195" s="7" t="s">
        <v>1400</v>
      </c>
      <c r="U195" s="7" t="str">
        <f t="shared" ca="1" si="8"/>
        <v/>
      </c>
      <c r="V195" s="7" t="str">
        <f t="shared" ca="1" si="9"/>
        <v/>
      </c>
      <c r="AC195" s="7" t="s">
        <v>1403</v>
      </c>
      <c r="AD195" s="7" t="s">
        <v>557</v>
      </c>
    </row>
    <row r="196" spans="1:32">
      <c r="A196" s="3" t="s">
        <v>90</v>
      </c>
      <c r="D196" s="3" t="s">
        <v>335</v>
      </c>
      <c r="E196" s="3" t="s">
        <v>336</v>
      </c>
      <c r="J196" s="7" t="s">
        <v>1390</v>
      </c>
      <c r="T196" s="7" t="s">
        <v>1400</v>
      </c>
      <c r="U196" s="7" t="str">
        <f t="shared" ca="1" si="8"/>
        <v/>
      </c>
      <c r="V196" s="7" t="str">
        <f t="shared" ca="1" si="9"/>
        <v/>
      </c>
      <c r="AB196" s="7" t="s">
        <v>1396</v>
      </c>
      <c r="AC196" s="7" t="s">
        <v>1402</v>
      </c>
      <c r="AD196" s="7" t="s">
        <v>557</v>
      </c>
    </row>
    <row r="197" spans="1:32">
      <c r="A197" s="3" t="s">
        <v>90</v>
      </c>
      <c r="D197" s="3" t="s">
        <v>421</v>
      </c>
      <c r="E197" s="3" t="s">
        <v>421</v>
      </c>
      <c r="F197" t="s">
        <v>572</v>
      </c>
      <c r="I197" t="s">
        <v>841</v>
      </c>
      <c r="U197" s="7" t="str">
        <f t="shared" ca="1" si="8"/>
        <v/>
      </c>
      <c r="V197" s="7" t="str">
        <f t="shared" ca="1" si="9"/>
        <v/>
      </c>
    </row>
    <row r="198" spans="1:32">
      <c r="A198" s="3" t="s">
        <v>91</v>
      </c>
      <c r="D198" s="3" t="s">
        <v>414</v>
      </c>
      <c r="E198" s="3" t="s">
        <v>415</v>
      </c>
      <c r="J198" s="7" t="s">
        <v>1390</v>
      </c>
      <c r="T198" s="7" t="s">
        <v>1400</v>
      </c>
      <c r="U198" s="7" t="str">
        <f t="shared" ca="1" si="8"/>
        <v/>
      </c>
      <c r="V198" s="7" t="str">
        <f t="shared" ca="1" si="9"/>
        <v/>
      </c>
      <c r="AB198" s="7" t="s">
        <v>1396</v>
      </c>
      <c r="AD198" s="7" t="s">
        <v>557</v>
      </c>
    </row>
    <row r="199" spans="1:32">
      <c r="A199" s="3" t="s">
        <v>92</v>
      </c>
      <c r="D199" s="3" t="s">
        <v>422</v>
      </c>
      <c r="E199" s="3" t="s">
        <v>423</v>
      </c>
      <c r="J199" s="7" t="s">
        <v>1390</v>
      </c>
      <c r="T199" s="7" t="s">
        <v>1400</v>
      </c>
      <c r="U199" s="7" t="str">
        <f t="shared" ca="1" si="8"/>
        <v/>
      </c>
      <c r="V199" s="7" t="str">
        <f t="shared" ca="1" si="9"/>
        <v/>
      </c>
      <c r="AB199" s="7" t="s">
        <v>1396</v>
      </c>
      <c r="AC199" s="7" t="s">
        <v>1403</v>
      </c>
      <c r="AD199" s="7" t="s">
        <v>557</v>
      </c>
    </row>
    <row r="200" spans="1:32">
      <c r="A200" s="3" t="s">
        <v>92</v>
      </c>
      <c r="D200" s="3" t="s">
        <v>424</v>
      </c>
      <c r="E200" s="3" t="s">
        <v>425</v>
      </c>
      <c r="J200" s="7" t="s">
        <v>1390</v>
      </c>
      <c r="T200" s="7" t="s">
        <v>1400</v>
      </c>
      <c r="U200" s="7" t="str">
        <f t="shared" ca="1" si="8"/>
        <v/>
      </c>
      <c r="V200" s="7" t="str">
        <f t="shared" ca="1" si="9"/>
        <v/>
      </c>
      <c r="AB200" s="7" t="s">
        <v>1396</v>
      </c>
      <c r="AC200" s="7" t="s">
        <v>1403</v>
      </c>
      <c r="AD200" s="7" t="s">
        <v>557</v>
      </c>
    </row>
    <row r="201" spans="1:32">
      <c r="A201" s="3" t="s">
        <v>93</v>
      </c>
      <c r="D201" s="3" t="s">
        <v>426</v>
      </c>
      <c r="E201" s="3" t="s">
        <v>427</v>
      </c>
      <c r="J201" s="7" t="s">
        <v>1390</v>
      </c>
      <c r="T201" s="7" t="s">
        <v>1400</v>
      </c>
      <c r="U201" s="7" t="str">
        <f t="shared" ca="1" si="8"/>
        <v/>
      </c>
      <c r="V201" s="7" t="str">
        <f t="shared" ca="1" si="9"/>
        <v/>
      </c>
      <c r="AB201" s="7" t="s">
        <v>1396</v>
      </c>
      <c r="AC201" s="7" t="s">
        <v>1403</v>
      </c>
      <c r="AD201" s="7" t="s">
        <v>557</v>
      </c>
    </row>
    <row r="202" spans="1:32">
      <c r="A202" s="3" t="s">
        <v>93</v>
      </c>
      <c r="D202" s="3" t="s">
        <v>842</v>
      </c>
      <c r="E202" s="3" t="s">
        <v>843</v>
      </c>
      <c r="J202" s="7" t="s">
        <v>558</v>
      </c>
      <c r="L202" s="7">
        <v>1</v>
      </c>
      <c r="M202" s="7">
        <v>1</v>
      </c>
      <c r="N202" s="7" t="s">
        <v>1366</v>
      </c>
      <c r="O202" s="7" t="s">
        <v>1391</v>
      </c>
      <c r="S202" s="7">
        <v>615</v>
      </c>
      <c r="U202" s="7" t="str">
        <f t="shared" ca="1" si="8"/>
        <v/>
      </c>
      <c r="V202" s="7" t="str">
        <f t="shared" ca="1" si="9"/>
        <v/>
      </c>
    </row>
    <row r="203" spans="1:32" ht="58">
      <c r="A203" s="3" t="s">
        <v>94</v>
      </c>
      <c r="D203" s="3" t="s">
        <v>1443</v>
      </c>
      <c r="E203" s="3" t="s">
        <v>1444</v>
      </c>
      <c r="F203" t="s">
        <v>1336</v>
      </c>
      <c r="H203" t="s">
        <v>557</v>
      </c>
      <c r="I203" s="5" t="s">
        <v>1445</v>
      </c>
      <c r="J203" s="7" t="s">
        <v>558</v>
      </c>
      <c r="L203" s="7">
        <v>4</v>
      </c>
      <c r="M203" s="7">
        <v>28</v>
      </c>
      <c r="O203" s="7" t="s">
        <v>1345</v>
      </c>
      <c r="P203" s="7" t="s">
        <v>1401</v>
      </c>
      <c r="Q203" s="8" t="s">
        <v>1422</v>
      </c>
      <c r="S203" s="7">
        <v>48</v>
      </c>
      <c r="U203" s="7" t="str">
        <f t="shared" ca="1" si="8"/>
        <v/>
      </c>
      <c r="V203" s="7" t="str">
        <f t="shared" ca="1" si="9"/>
        <v/>
      </c>
      <c r="AE203" s="7" t="s">
        <v>1361</v>
      </c>
      <c r="AF203" s="7" t="s">
        <v>557</v>
      </c>
    </row>
    <row r="204" spans="1:32">
      <c r="A204" s="3" t="s">
        <v>94</v>
      </c>
      <c r="D204" s="3" t="s">
        <v>428</v>
      </c>
      <c r="E204" s="3" t="s">
        <v>429</v>
      </c>
      <c r="J204" s="7" t="s">
        <v>1390</v>
      </c>
      <c r="T204" s="7" t="s">
        <v>1400</v>
      </c>
      <c r="U204" s="7" t="str">
        <f t="shared" ca="1" si="8"/>
        <v/>
      </c>
      <c r="V204" s="7" t="str">
        <f t="shared" ca="1" si="9"/>
        <v/>
      </c>
      <c r="AB204" s="7" t="s">
        <v>1396</v>
      </c>
      <c r="AC204" s="7" t="s">
        <v>1403</v>
      </c>
      <c r="AD204" s="7" t="s">
        <v>557</v>
      </c>
    </row>
    <row r="205" spans="1:32">
      <c r="A205" s="3" t="s">
        <v>94</v>
      </c>
      <c r="D205" s="3" t="s">
        <v>426</v>
      </c>
      <c r="E205" s="3" t="s">
        <v>427</v>
      </c>
      <c r="J205" s="7" t="s">
        <v>1390</v>
      </c>
      <c r="T205" s="7" t="s">
        <v>1400</v>
      </c>
      <c r="U205" s="7" t="str">
        <f t="shared" ca="1" si="8"/>
        <v/>
      </c>
      <c r="V205" s="7" t="str">
        <f t="shared" ca="1" si="9"/>
        <v/>
      </c>
      <c r="AB205" s="7" t="s">
        <v>1396</v>
      </c>
      <c r="AC205" s="7" t="s">
        <v>1403</v>
      </c>
      <c r="AD205" s="7" t="s">
        <v>557</v>
      </c>
    </row>
    <row r="206" spans="1:32">
      <c r="A206" s="3" t="s">
        <v>95</v>
      </c>
      <c r="D206" s="3" t="s">
        <v>316</v>
      </c>
      <c r="E206" s="3" t="s">
        <v>316</v>
      </c>
      <c r="F206" t="s">
        <v>572</v>
      </c>
      <c r="I206" t="s">
        <v>304</v>
      </c>
      <c r="U206" s="7" t="str">
        <f t="shared" ca="1" si="8"/>
        <v/>
      </c>
      <c r="V206" s="7" t="str">
        <f t="shared" ca="1" si="9"/>
        <v/>
      </c>
    </row>
    <row r="207" spans="1:32">
      <c r="A207" s="3" t="s">
        <v>95</v>
      </c>
      <c r="D207" s="3" t="s">
        <v>579</v>
      </c>
      <c r="E207" s="3" t="s">
        <v>579</v>
      </c>
      <c r="F207" t="s">
        <v>572</v>
      </c>
      <c r="I207" t="s">
        <v>844</v>
      </c>
      <c r="U207" s="7" t="str">
        <f t="shared" ca="1" si="8"/>
        <v/>
      </c>
      <c r="V207" s="7" t="str">
        <f t="shared" ca="1" si="9"/>
        <v/>
      </c>
    </row>
    <row r="208" spans="1:32">
      <c r="A208" s="3" t="s">
        <v>95</v>
      </c>
      <c r="D208" s="3" t="s">
        <v>846</v>
      </c>
      <c r="E208" s="3" t="s">
        <v>847</v>
      </c>
      <c r="J208" s="7" t="s">
        <v>1390</v>
      </c>
      <c r="T208" s="7" t="s">
        <v>1400</v>
      </c>
      <c r="U208" s="7" t="str">
        <f t="shared" ca="1" si="8"/>
        <v/>
      </c>
      <c r="V208" s="7" t="str">
        <f t="shared" ca="1" si="9"/>
        <v/>
      </c>
      <c r="AB208" s="7" t="s">
        <v>1396</v>
      </c>
      <c r="AC208" s="7" t="s">
        <v>1403</v>
      </c>
      <c r="AD208" s="7" t="s">
        <v>557</v>
      </c>
    </row>
    <row r="209" spans="1:31">
      <c r="A209" s="3" t="s">
        <v>95</v>
      </c>
      <c r="D209" s="3" t="s">
        <v>848</v>
      </c>
      <c r="E209" s="3" t="s">
        <v>845</v>
      </c>
      <c r="J209" s="7" t="s">
        <v>562</v>
      </c>
      <c r="L209" s="7">
        <v>1</v>
      </c>
      <c r="M209" s="7">
        <v>1</v>
      </c>
      <c r="N209" s="7" t="s">
        <v>1350</v>
      </c>
      <c r="O209" s="7" t="s">
        <v>1391</v>
      </c>
      <c r="S209" s="7">
        <v>10929</v>
      </c>
      <c r="U209" s="7" t="str">
        <f t="shared" ca="1" si="8"/>
        <v/>
      </c>
      <c r="V209" s="7" t="str">
        <f t="shared" ca="1" si="9"/>
        <v/>
      </c>
    </row>
    <row r="210" spans="1:31">
      <c r="A210" s="3" t="s">
        <v>95</v>
      </c>
      <c r="D210" s="3" t="s">
        <v>849</v>
      </c>
      <c r="E210" s="3" t="s">
        <v>850</v>
      </c>
      <c r="J210" s="7" t="s">
        <v>1390</v>
      </c>
      <c r="T210" s="7" t="s">
        <v>1400</v>
      </c>
      <c r="U210" s="7" t="str">
        <f t="shared" ca="1" si="8"/>
        <v/>
      </c>
      <c r="V210" s="7" t="str">
        <f t="shared" ca="1" si="9"/>
        <v/>
      </c>
      <c r="AB210" s="7" t="s">
        <v>1396</v>
      </c>
      <c r="AD210" s="7" t="s">
        <v>557</v>
      </c>
    </row>
    <row r="211" spans="1:31">
      <c r="A211" s="3" t="s">
        <v>95</v>
      </c>
      <c r="D211" s="3" t="s">
        <v>343</v>
      </c>
      <c r="E211" s="3" t="s">
        <v>343</v>
      </c>
      <c r="F211" t="s">
        <v>572</v>
      </c>
      <c r="I211" t="s">
        <v>851</v>
      </c>
      <c r="U211" s="7" t="str">
        <f t="shared" ca="1" si="8"/>
        <v/>
      </c>
      <c r="V211" s="7" t="str">
        <f t="shared" ca="1" si="9"/>
        <v/>
      </c>
    </row>
    <row r="212" spans="1:31">
      <c r="A212" s="3" t="s">
        <v>95</v>
      </c>
      <c r="D212" s="3" t="s">
        <v>433</v>
      </c>
      <c r="E212" s="3" t="s">
        <v>434</v>
      </c>
      <c r="J212" s="7" t="s">
        <v>1390</v>
      </c>
      <c r="T212" s="7" t="s">
        <v>1400</v>
      </c>
      <c r="U212" s="7" t="str">
        <f t="shared" ca="1" si="8"/>
        <v/>
      </c>
      <c r="V212" s="7" t="str">
        <f t="shared" ca="1" si="9"/>
        <v/>
      </c>
      <c r="AC212" s="7" t="s">
        <v>1446</v>
      </c>
      <c r="AD212" s="7" t="s">
        <v>557</v>
      </c>
      <c r="AE212" s="7" t="s">
        <v>1358</v>
      </c>
    </row>
    <row r="213" spans="1:31">
      <c r="A213" s="3" t="s">
        <v>96</v>
      </c>
      <c r="D213" s="3" t="s">
        <v>435</v>
      </c>
      <c r="E213" s="3" t="s">
        <v>330</v>
      </c>
      <c r="J213" s="7" t="s">
        <v>1392</v>
      </c>
      <c r="U213" s="7" t="str">
        <f t="shared" ca="1" si="8"/>
        <v/>
      </c>
      <c r="V213" s="7" t="str">
        <f t="shared" ca="1" si="9"/>
        <v/>
      </c>
      <c r="AC213" s="7" t="s">
        <v>1403</v>
      </c>
      <c r="AD213" s="7" t="s">
        <v>557</v>
      </c>
    </row>
    <row r="214" spans="1:31">
      <c r="A214" s="3" t="s">
        <v>96</v>
      </c>
      <c r="D214" s="3" t="s">
        <v>852</v>
      </c>
      <c r="E214" s="3" t="s">
        <v>853</v>
      </c>
      <c r="J214" s="7" t="s">
        <v>1392</v>
      </c>
      <c r="U214" s="7" t="str">
        <f t="shared" ca="1" si="8"/>
        <v/>
      </c>
      <c r="V214" s="7" t="str">
        <f t="shared" ca="1" si="9"/>
        <v/>
      </c>
      <c r="AE214" s="7" t="s">
        <v>1358</v>
      </c>
    </row>
    <row r="215" spans="1:31">
      <c r="A215" s="3" t="s">
        <v>97</v>
      </c>
      <c r="D215" s="3" t="s">
        <v>436</v>
      </c>
      <c r="E215" s="3" t="s">
        <v>436</v>
      </c>
      <c r="F215" t="s">
        <v>572</v>
      </c>
      <c r="I215" s="5" t="s">
        <v>1641</v>
      </c>
      <c r="U215" s="7" t="str">
        <f t="shared" ca="1" si="8"/>
        <v/>
      </c>
      <c r="V215" s="7" t="str">
        <f t="shared" ca="1" si="9"/>
        <v/>
      </c>
    </row>
    <row r="216" spans="1:31">
      <c r="A216" s="3" t="s">
        <v>97</v>
      </c>
      <c r="D216" s="3" t="s">
        <v>854</v>
      </c>
      <c r="E216" s="3" t="s">
        <v>855</v>
      </c>
      <c r="J216" s="7" t="s">
        <v>1392</v>
      </c>
      <c r="U216" s="7" t="str">
        <f t="shared" ca="1" si="8"/>
        <v/>
      </c>
      <c r="V216" s="7" t="str">
        <f t="shared" ca="1" si="9"/>
        <v/>
      </c>
      <c r="AB216" s="7" t="s">
        <v>1354</v>
      </c>
      <c r="AD216" s="7" t="s">
        <v>557</v>
      </c>
    </row>
    <row r="217" spans="1:31">
      <c r="A217" s="3" t="s">
        <v>98</v>
      </c>
      <c r="D217" s="3" t="s">
        <v>856</v>
      </c>
      <c r="E217" s="3" t="s">
        <v>857</v>
      </c>
      <c r="F217" t="s">
        <v>572</v>
      </c>
      <c r="I217" t="s">
        <v>858</v>
      </c>
      <c r="U217" s="7" t="str">
        <f t="shared" ca="1" si="8"/>
        <v/>
      </c>
      <c r="V217" s="7" t="str">
        <f t="shared" ca="1" si="9"/>
        <v/>
      </c>
    </row>
    <row r="218" spans="1:31">
      <c r="A218" s="3" t="s">
        <v>98</v>
      </c>
      <c r="D218" s="3" t="s">
        <v>437</v>
      </c>
      <c r="E218" s="3" t="s">
        <v>402</v>
      </c>
      <c r="J218" s="7" t="s">
        <v>1392</v>
      </c>
      <c r="U218" s="7" t="str">
        <f t="shared" ca="1" si="8"/>
        <v/>
      </c>
      <c r="V218" s="7" t="str">
        <f t="shared" ca="1" si="9"/>
        <v/>
      </c>
    </row>
    <row r="219" spans="1:31">
      <c r="A219" s="3" t="s">
        <v>99</v>
      </c>
      <c r="D219" s="3" t="s">
        <v>859</v>
      </c>
      <c r="E219" s="3" t="s">
        <v>860</v>
      </c>
      <c r="H219" t="s">
        <v>557</v>
      </c>
      <c r="J219" s="7" t="s">
        <v>1390</v>
      </c>
      <c r="T219" s="7">
        <f>0-242</f>
        <v>-242</v>
      </c>
      <c r="U219" s="7">
        <f t="shared" ca="1" si="8"/>
        <v>242</v>
      </c>
      <c r="V219" s="7">
        <f t="shared" ca="1" si="9"/>
        <v>0</v>
      </c>
      <c r="AE219" s="7" t="s">
        <v>1355</v>
      </c>
    </row>
    <row r="220" spans="1:31">
      <c r="A220" s="3" t="s">
        <v>99</v>
      </c>
      <c r="D220" s="3" t="s">
        <v>861</v>
      </c>
      <c r="E220" s="3" t="s">
        <v>862</v>
      </c>
      <c r="J220" s="7" t="s">
        <v>1392</v>
      </c>
      <c r="U220" s="7" t="str">
        <f t="shared" ca="1" si="8"/>
        <v/>
      </c>
      <c r="V220" s="7" t="str">
        <f t="shared" ca="1" si="9"/>
        <v/>
      </c>
    </row>
    <row r="221" spans="1:31" ht="29">
      <c r="A221" s="3" t="s">
        <v>100</v>
      </c>
      <c r="D221" s="3" t="s">
        <v>863</v>
      </c>
      <c r="E221" s="3" t="s">
        <v>864</v>
      </c>
      <c r="J221" s="7" t="s">
        <v>1390</v>
      </c>
      <c r="T221" s="7">
        <f>32-3678</f>
        <v>-3646</v>
      </c>
      <c r="U221" s="7">
        <f t="shared" ca="1" si="8"/>
        <v>3678</v>
      </c>
      <c r="V221" s="7">
        <f t="shared" ca="1" si="9"/>
        <v>32</v>
      </c>
    </row>
    <row r="222" spans="1:31" ht="29">
      <c r="A222" s="3" t="s">
        <v>100</v>
      </c>
      <c r="D222" s="4" t="s">
        <v>865</v>
      </c>
      <c r="E222" s="3" t="s">
        <v>866</v>
      </c>
      <c r="F222" t="s">
        <v>556</v>
      </c>
      <c r="U222" s="7" t="str">
        <f t="shared" ca="1" si="8"/>
        <v/>
      </c>
      <c r="V222" s="7" t="str">
        <f t="shared" ca="1" si="9"/>
        <v/>
      </c>
    </row>
    <row r="223" spans="1:31">
      <c r="A223" s="3" t="s">
        <v>101</v>
      </c>
      <c r="D223" s="3" t="s">
        <v>867</v>
      </c>
      <c r="E223" s="3" t="s">
        <v>868</v>
      </c>
      <c r="J223" s="7" t="s">
        <v>1392</v>
      </c>
      <c r="U223" s="7" t="str">
        <f t="shared" ca="1" si="8"/>
        <v/>
      </c>
      <c r="V223" s="7" t="str">
        <f t="shared" ca="1" si="9"/>
        <v/>
      </c>
      <c r="AB223" s="7" t="s">
        <v>1354</v>
      </c>
      <c r="AD223" s="7" t="s">
        <v>557</v>
      </c>
    </row>
    <row r="224" spans="1:31">
      <c r="A224" s="3" t="s">
        <v>101</v>
      </c>
      <c r="D224" s="3" t="s">
        <v>305</v>
      </c>
      <c r="E224" s="3" t="s">
        <v>297</v>
      </c>
      <c r="J224" s="7" t="s">
        <v>1392</v>
      </c>
      <c r="U224" s="7" t="str">
        <f t="shared" ca="1" si="8"/>
        <v/>
      </c>
      <c r="V224" s="7" t="str">
        <f t="shared" ca="1" si="9"/>
        <v/>
      </c>
      <c r="AC224" s="7" t="s">
        <v>1403</v>
      </c>
      <c r="AD224" s="7" t="s">
        <v>557</v>
      </c>
      <c r="AE224" s="7" t="s">
        <v>1358</v>
      </c>
    </row>
    <row r="225" spans="1:31">
      <c r="A225" s="3" t="s">
        <v>102</v>
      </c>
      <c r="D225" s="3" t="s">
        <v>430</v>
      </c>
      <c r="E225" s="3" t="s">
        <v>431</v>
      </c>
      <c r="J225" s="7" t="s">
        <v>1390</v>
      </c>
      <c r="T225" s="7" t="s">
        <v>1400</v>
      </c>
      <c r="U225" s="7" t="str">
        <f t="shared" ca="1" si="8"/>
        <v/>
      </c>
      <c r="V225" s="7" t="str">
        <f t="shared" ca="1" si="9"/>
        <v/>
      </c>
      <c r="AB225" s="7" t="s">
        <v>1396</v>
      </c>
      <c r="AC225" s="7" t="s">
        <v>1403</v>
      </c>
      <c r="AD225" s="7" t="s">
        <v>557</v>
      </c>
    </row>
    <row r="226" spans="1:31">
      <c r="A226" s="3" t="s">
        <v>102</v>
      </c>
      <c r="D226" s="3" t="s">
        <v>438</v>
      </c>
      <c r="E226" s="3" t="s">
        <v>432</v>
      </c>
      <c r="J226" s="7" t="s">
        <v>1390</v>
      </c>
      <c r="T226" s="7" t="s">
        <v>1400</v>
      </c>
      <c r="U226" s="7" t="str">
        <f t="shared" ca="1" si="8"/>
        <v/>
      </c>
      <c r="V226" s="7" t="str">
        <f t="shared" ca="1" si="9"/>
        <v/>
      </c>
      <c r="AB226" s="7" t="s">
        <v>1396</v>
      </c>
      <c r="AC226" s="7" t="s">
        <v>1403</v>
      </c>
      <c r="AD226" s="7" t="s">
        <v>557</v>
      </c>
    </row>
    <row r="227" spans="1:31">
      <c r="A227" s="3" t="s">
        <v>102</v>
      </c>
      <c r="D227" s="3" t="s">
        <v>343</v>
      </c>
      <c r="E227" s="3" t="s">
        <v>343</v>
      </c>
      <c r="F227" t="s">
        <v>572</v>
      </c>
      <c r="I227" t="s">
        <v>869</v>
      </c>
      <c r="J227" s="7" t="s">
        <v>1390</v>
      </c>
      <c r="T227" s="7" t="s">
        <v>1400</v>
      </c>
      <c r="U227" s="7" t="str">
        <f t="shared" ca="1" si="8"/>
        <v/>
      </c>
      <c r="V227" s="7" t="str">
        <f t="shared" ca="1" si="9"/>
        <v/>
      </c>
      <c r="AB227" s="7" t="s">
        <v>1396</v>
      </c>
      <c r="AC227" s="7" t="s">
        <v>1403</v>
      </c>
      <c r="AD227" s="7" t="s">
        <v>557</v>
      </c>
    </row>
    <row r="228" spans="1:31">
      <c r="A228" s="3" t="s">
        <v>102</v>
      </c>
      <c r="D228" s="3" t="s">
        <v>439</v>
      </c>
      <c r="E228" s="3" t="s">
        <v>440</v>
      </c>
      <c r="J228" s="7" t="s">
        <v>1390</v>
      </c>
      <c r="T228" s="7" t="s">
        <v>1400</v>
      </c>
      <c r="U228" s="7" t="str">
        <f t="shared" ca="1" si="8"/>
        <v/>
      </c>
      <c r="V228" s="7" t="str">
        <f t="shared" ca="1" si="9"/>
        <v/>
      </c>
      <c r="AB228" s="7" t="s">
        <v>1396</v>
      </c>
      <c r="AC228" s="7" t="s">
        <v>1403</v>
      </c>
      <c r="AD228" s="7" t="s">
        <v>557</v>
      </c>
    </row>
    <row r="229" spans="1:31" ht="29">
      <c r="A229" s="3" t="s">
        <v>102</v>
      </c>
      <c r="D229" s="3" t="s">
        <v>870</v>
      </c>
      <c r="E229" s="3" t="s">
        <v>871</v>
      </c>
      <c r="J229" s="7" t="s">
        <v>1392</v>
      </c>
      <c r="U229" s="7" t="str">
        <f t="shared" ca="1" si="8"/>
        <v/>
      </c>
      <c r="V229" s="7" t="str">
        <f t="shared" ca="1" si="9"/>
        <v/>
      </c>
      <c r="AB229" s="7" t="s">
        <v>1354</v>
      </c>
      <c r="AD229" s="7" t="s">
        <v>557</v>
      </c>
    </row>
    <row r="230" spans="1:31" ht="29">
      <c r="A230" s="3" t="s">
        <v>102</v>
      </c>
      <c r="D230" s="3" t="s">
        <v>872</v>
      </c>
      <c r="E230" s="3" t="s">
        <v>873</v>
      </c>
      <c r="J230" s="7" t="s">
        <v>1390</v>
      </c>
      <c r="T230" s="7">
        <f>10929-520</f>
        <v>10409</v>
      </c>
      <c r="U230" s="7">
        <f t="shared" ca="1" si="8"/>
        <v>520</v>
      </c>
      <c r="V230" s="7">
        <f t="shared" ca="1" si="9"/>
        <v>10929</v>
      </c>
    </row>
    <row r="231" spans="1:31">
      <c r="A231" s="3" t="s">
        <v>103</v>
      </c>
      <c r="D231" s="3" t="s">
        <v>867</v>
      </c>
      <c r="E231" s="3" t="s">
        <v>868</v>
      </c>
      <c r="J231" s="7" t="s">
        <v>1392</v>
      </c>
      <c r="U231" s="7" t="str">
        <f t="shared" ca="1" si="8"/>
        <v/>
      </c>
      <c r="V231" s="7" t="str">
        <f t="shared" ca="1" si="9"/>
        <v/>
      </c>
      <c r="AB231" s="7" t="s">
        <v>1354</v>
      </c>
      <c r="AD231" s="7" t="s">
        <v>557</v>
      </c>
    </row>
    <row r="232" spans="1:31">
      <c r="A232" s="3" t="s">
        <v>104</v>
      </c>
      <c r="D232" s="3" t="s">
        <v>441</v>
      </c>
      <c r="E232" s="3" t="s">
        <v>442</v>
      </c>
      <c r="J232" s="7" t="s">
        <v>1392</v>
      </c>
      <c r="U232" s="7" t="str">
        <f t="shared" ca="1" si="8"/>
        <v/>
      </c>
      <c r="V232" s="7" t="str">
        <f t="shared" ca="1" si="9"/>
        <v/>
      </c>
      <c r="AC232" s="7" t="s">
        <v>1403</v>
      </c>
      <c r="AD232" s="7" t="s">
        <v>557</v>
      </c>
      <c r="AE232" s="7" t="s">
        <v>1358</v>
      </c>
    </row>
    <row r="233" spans="1:31">
      <c r="A233" s="3" t="s">
        <v>104</v>
      </c>
      <c r="D233" s="3" t="s">
        <v>874</v>
      </c>
      <c r="E233" s="3" t="s">
        <v>875</v>
      </c>
      <c r="J233" s="7" t="s">
        <v>1392</v>
      </c>
      <c r="U233" s="7" t="str">
        <f t="shared" ca="1" si="8"/>
        <v/>
      </c>
      <c r="V233" s="7" t="str">
        <f t="shared" ca="1" si="9"/>
        <v/>
      </c>
      <c r="AB233" s="7" t="s">
        <v>1354</v>
      </c>
      <c r="AD233" s="7" t="s">
        <v>557</v>
      </c>
    </row>
    <row r="234" spans="1:31">
      <c r="A234" s="3" t="s">
        <v>105</v>
      </c>
      <c r="D234" s="3" t="s">
        <v>876</v>
      </c>
      <c r="E234" s="3" t="s">
        <v>877</v>
      </c>
      <c r="F234" t="s">
        <v>572</v>
      </c>
      <c r="I234" t="s">
        <v>878</v>
      </c>
      <c r="U234" s="7" t="str">
        <f t="shared" ca="1" si="8"/>
        <v/>
      </c>
      <c r="V234" s="7" t="str">
        <f t="shared" ca="1" si="9"/>
        <v/>
      </c>
    </row>
    <row r="235" spans="1:31">
      <c r="A235" s="3" t="s">
        <v>106</v>
      </c>
      <c r="D235" s="3" t="s">
        <v>443</v>
      </c>
      <c r="E235" s="3" t="s">
        <v>444</v>
      </c>
      <c r="J235" s="7" t="s">
        <v>1390</v>
      </c>
      <c r="T235" s="7" t="s">
        <v>1400</v>
      </c>
      <c r="U235" s="7" t="str">
        <f t="shared" ca="1" si="8"/>
        <v/>
      </c>
      <c r="V235" s="7" t="str">
        <f t="shared" ca="1" si="9"/>
        <v/>
      </c>
      <c r="AB235" s="7" t="s">
        <v>1396</v>
      </c>
      <c r="AD235" s="7" t="s">
        <v>557</v>
      </c>
    </row>
    <row r="236" spans="1:31">
      <c r="A236" s="3" t="s">
        <v>106</v>
      </c>
      <c r="D236" s="3" t="s">
        <v>879</v>
      </c>
      <c r="E236" s="4" t="s">
        <v>880</v>
      </c>
      <c r="F236" t="s">
        <v>570</v>
      </c>
      <c r="U236" s="7" t="str">
        <f t="shared" ca="1" si="8"/>
        <v/>
      </c>
      <c r="V236" s="7" t="str">
        <f t="shared" ca="1" si="9"/>
        <v/>
      </c>
    </row>
    <row r="237" spans="1:31">
      <c r="A237" s="3" t="s">
        <v>106</v>
      </c>
      <c r="D237" s="3" t="s">
        <v>335</v>
      </c>
      <c r="E237" s="3" t="s">
        <v>336</v>
      </c>
      <c r="J237" s="7" t="s">
        <v>1390</v>
      </c>
      <c r="T237" s="7" t="s">
        <v>1400</v>
      </c>
      <c r="U237" s="7" t="str">
        <f t="shared" ca="1" si="8"/>
        <v/>
      </c>
      <c r="V237" s="7" t="str">
        <f t="shared" ca="1" si="9"/>
        <v/>
      </c>
      <c r="AB237" s="7" t="s">
        <v>1396</v>
      </c>
      <c r="AC237" s="7" t="s">
        <v>1402</v>
      </c>
      <c r="AD237" s="7" t="s">
        <v>557</v>
      </c>
    </row>
    <row r="238" spans="1:31">
      <c r="A238" s="3" t="s">
        <v>107</v>
      </c>
      <c r="D238" s="3" t="s">
        <v>854</v>
      </c>
      <c r="E238" s="3" t="s">
        <v>855</v>
      </c>
      <c r="J238" s="7" t="s">
        <v>1392</v>
      </c>
      <c r="U238" s="7" t="str">
        <f t="shared" ca="1" si="8"/>
        <v/>
      </c>
      <c r="V238" s="7" t="str">
        <f t="shared" ca="1" si="9"/>
        <v/>
      </c>
      <c r="AB238" s="7" t="s">
        <v>1354</v>
      </c>
      <c r="AD238" s="7" t="s">
        <v>557</v>
      </c>
    </row>
    <row r="239" spans="1:31">
      <c r="A239" s="3" t="s">
        <v>107</v>
      </c>
      <c r="D239" s="3" t="s">
        <v>445</v>
      </c>
      <c r="E239" s="3" t="s">
        <v>446</v>
      </c>
      <c r="J239" s="7" t="s">
        <v>1390</v>
      </c>
      <c r="T239" s="7" t="s">
        <v>1400</v>
      </c>
      <c r="U239" s="7" t="str">
        <f t="shared" ca="1" si="8"/>
        <v/>
      </c>
      <c r="V239" s="7" t="str">
        <f t="shared" ca="1" si="9"/>
        <v/>
      </c>
      <c r="AC239" s="7" t="s">
        <v>1402</v>
      </c>
      <c r="AD239" s="7" t="s">
        <v>557</v>
      </c>
    </row>
    <row r="240" spans="1:31">
      <c r="A240" s="3" t="s">
        <v>108</v>
      </c>
      <c r="D240" s="3" t="s">
        <v>447</v>
      </c>
      <c r="E240" s="3" t="s">
        <v>448</v>
      </c>
      <c r="J240" s="7" t="s">
        <v>1392</v>
      </c>
      <c r="U240" s="7" t="str">
        <f t="shared" ca="1" si="8"/>
        <v/>
      </c>
      <c r="V240" s="7" t="str">
        <f t="shared" ca="1" si="9"/>
        <v/>
      </c>
      <c r="AC240" s="7" t="s">
        <v>1405</v>
      </c>
      <c r="AD240" s="7" t="s">
        <v>557</v>
      </c>
    </row>
    <row r="241" spans="1:31" ht="43.5">
      <c r="A241" s="3" t="s">
        <v>109</v>
      </c>
      <c r="D241" s="3" t="s">
        <v>1447</v>
      </c>
      <c r="E241" s="3" t="s">
        <v>1448</v>
      </c>
      <c r="J241" s="7" t="s">
        <v>1390</v>
      </c>
      <c r="T241" s="7" t="s">
        <v>1400</v>
      </c>
      <c r="U241" s="7" t="str">
        <f t="shared" ca="1" si="8"/>
        <v/>
      </c>
      <c r="V241" s="7" t="str">
        <f t="shared" ca="1" si="9"/>
        <v/>
      </c>
      <c r="AB241" s="7" t="s">
        <v>1396</v>
      </c>
      <c r="AC241" s="7" t="s">
        <v>1403</v>
      </c>
      <c r="AD241" s="7" t="s">
        <v>557</v>
      </c>
    </row>
    <row r="242" spans="1:31" ht="43.5">
      <c r="A242" s="3" t="s">
        <v>109</v>
      </c>
      <c r="D242" s="3" t="s">
        <v>1449</v>
      </c>
      <c r="E242" s="3" t="s">
        <v>1450</v>
      </c>
      <c r="J242" s="7" t="s">
        <v>1390</v>
      </c>
      <c r="T242" s="7">
        <f xml:space="preserve"> 797-10929</f>
        <v>-10132</v>
      </c>
      <c r="U242" s="7">
        <f t="shared" ca="1" si="8"/>
        <v>10929</v>
      </c>
      <c r="V242" s="7">
        <f t="shared" ca="1" si="9"/>
        <v>797</v>
      </c>
    </row>
    <row r="243" spans="1:31" ht="43.5">
      <c r="A243" s="3" t="s">
        <v>109</v>
      </c>
      <c r="D243" s="4" t="s">
        <v>1452</v>
      </c>
      <c r="E243" s="3" t="s">
        <v>1453</v>
      </c>
      <c r="F243" t="s">
        <v>574</v>
      </c>
      <c r="J243" s="7" t="s">
        <v>1390</v>
      </c>
      <c r="T243" s="7" t="s">
        <v>1400</v>
      </c>
      <c r="U243" s="7" t="str">
        <f t="shared" ca="1" si="8"/>
        <v/>
      </c>
      <c r="V243" s="7" t="str">
        <f t="shared" ca="1" si="9"/>
        <v/>
      </c>
      <c r="AB243" s="7" t="s">
        <v>1396</v>
      </c>
      <c r="AC243" s="7" t="s">
        <v>1403</v>
      </c>
      <c r="AD243" s="7" t="s">
        <v>557</v>
      </c>
    </row>
    <row r="244" spans="1:31" ht="43.5">
      <c r="A244" s="3" t="s">
        <v>109</v>
      </c>
      <c r="D244" s="3" t="s">
        <v>1451</v>
      </c>
      <c r="E244" s="3" t="s">
        <v>881</v>
      </c>
      <c r="I244" t="s">
        <v>1454</v>
      </c>
      <c r="J244" s="7" t="s">
        <v>562</v>
      </c>
      <c r="L244" s="7">
        <v>3</v>
      </c>
      <c r="M244" s="7">
        <v>12</v>
      </c>
      <c r="O244" s="7" t="s">
        <v>1351</v>
      </c>
      <c r="S244" s="7">
        <v>11</v>
      </c>
      <c r="U244" s="7" t="str">
        <f t="shared" ca="1" si="8"/>
        <v/>
      </c>
      <c r="V244" s="7" t="str">
        <f t="shared" ca="1" si="9"/>
        <v/>
      </c>
    </row>
    <row r="245" spans="1:31">
      <c r="A245" s="3" t="s">
        <v>109</v>
      </c>
      <c r="D245" s="3" t="s">
        <v>349</v>
      </c>
      <c r="E245" s="3" t="s">
        <v>349</v>
      </c>
      <c r="F245" t="s">
        <v>572</v>
      </c>
      <c r="I245" t="s">
        <v>869</v>
      </c>
      <c r="U245" s="7" t="str">
        <f t="shared" ca="1" si="8"/>
        <v/>
      </c>
      <c r="V245" s="7" t="str">
        <f t="shared" ca="1" si="9"/>
        <v/>
      </c>
    </row>
    <row r="246" spans="1:31">
      <c r="A246" s="3" t="s">
        <v>110</v>
      </c>
      <c r="D246" s="3" t="s">
        <v>590</v>
      </c>
      <c r="E246" s="3" t="s">
        <v>591</v>
      </c>
      <c r="J246" s="7" t="s">
        <v>1390</v>
      </c>
      <c r="T246" s="7">
        <f>3678-79</f>
        <v>3599</v>
      </c>
      <c r="U246" s="7">
        <f t="shared" ca="1" si="8"/>
        <v>79</v>
      </c>
      <c r="V246" s="7">
        <f t="shared" ca="1" si="9"/>
        <v>3678</v>
      </c>
    </row>
    <row r="247" spans="1:31">
      <c r="A247" s="3" t="s">
        <v>111</v>
      </c>
      <c r="D247" s="3" t="s">
        <v>430</v>
      </c>
      <c r="E247" s="3" t="s">
        <v>431</v>
      </c>
      <c r="J247" s="7" t="s">
        <v>1390</v>
      </c>
      <c r="T247" s="7" t="s">
        <v>1400</v>
      </c>
      <c r="U247" s="7" t="str">
        <f t="shared" ca="1" si="8"/>
        <v/>
      </c>
      <c r="V247" s="7" t="str">
        <f t="shared" ca="1" si="9"/>
        <v/>
      </c>
      <c r="AB247" s="7" t="s">
        <v>1396</v>
      </c>
      <c r="AC247" s="7" t="s">
        <v>1403</v>
      </c>
      <c r="AD247" s="7" t="s">
        <v>557</v>
      </c>
    </row>
    <row r="248" spans="1:31">
      <c r="A248" s="3" t="s">
        <v>111</v>
      </c>
      <c r="D248" s="3" t="s">
        <v>882</v>
      </c>
      <c r="E248" s="3" t="s">
        <v>883</v>
      </c>
      <c r="J248" s="7" t="s">
        <v>1392</v>
      </c>
      <c r="U248" s="7" t="str">
        <f t="shared" ca="1" si="8"/>
        <v/>
      </c>
      <c r="V248" s="7" t="str">
        <f t="shared" ca="1" si="9"/>
        <v/>
      </c>
      <c r="AE248" s="7" t="s">
        <v>1361</v>
      </c>
    </row>
    <row r="249" spans="1:31">
      <c r="A249" s="3" t="s">
        <v>111</v>
      </c>
      <c r="D249" s="3" t="s">
        <v>884</v>
      </c>
      <c r="E249" s="3" t="s">
        <v>885</v>
      </c>
      <c r="J249" s="7" t="s">
        <v>1390</v>
      </c>
      <c r="T249" s="7" t="s">
        <v>1400</v>
      </c>
      <c r="U249" s="7" t="str">
        <f t="shared" ca="1" si="8"/>
        <v/>
      </c>
      <c r="V249" s="7" t="str">
        <f t="shared" ca="1" si="9"/>
        <v/>
      </c>
      <c r="AB249" s="7" t="s">
        <v>1396</v>
      </c>
      <c r="AC249" s="7" t="s">
        <v>1493</v>
      </c>
      <c r="AD249" s="7" t="s">
        <v>557</v>
      </c>
    </row>
    <row r="250" spans="1:31">
      <c r="A250" s="3" t="s">
        <v>112</v>
      </c>
      <c r="D250" s="3" t="s">
        <v>274</v>
      </c>
      <c r="E250" s="3" t="s">
        <v>281</v>
      </c>
      <c r="J250" s="7" t="s">
        <v>1392</v>
      </c>
      <c r="U250" s="7" t="str">
        <f t="shared" ca="1" si="8"/>
        <v/>
      </c>
      <c r="V250" s="7" t="str">
        <f t="shared" ca="1" si="9"/>
        <v/>
      </c>
    </row>
    <row r="251" spans="1:31">
      <c r="A251" s="3" t="s">
        <v>112</v>
      </c>
      <c r="D251" s="3" t="s">
        <v>886</v>
      </c>
      <c r="E251" s="3" t="s">
        <v>886</v>
      </c>
      <c r="F251" t="s">
        <v>572</v>
      </c>
      <c r="I251" t="s">
        <v>887</v>
      </c>
      <c r="U251" s="7" t="str">
        <f t="shared" ca="1" si="8"/>
        <v/>
      </c>
      <c r="V251" s="7" t="str">
        <f t="shared" ca="1" si="9"/>
        <v/>
      </c>
    </row>
    <row r="252" spans="1:31">
      <c r="A252" s="3" t="s">
        <v>113</v>
      </c>
      <c r="D252" s="3" t="s">
        <v>888</v>
      </c>
      <c r="E252" s="3" t="s">
        <v>451</v>
      </c>
      <c r="H252" t="s">
        <v>557</v>
      </c>
      <c r="J252" s="7" t="s">
        <v>1390</v>
      </c>
      <c r="T252" s="7" t="s">
        <v>1400</v>
      </c>
      <c r="U252" s="7" t="str">
        <f t="shared" ca="1" si="8"/>
        <v/>
      </c>
      <c r="V252" s="7" t="str">
        <f t="shared" ca="1" si="9"/>
        <v/>
      </c>
      <c r="AC252" s="7" t="s">
        <v>1406</v>
      </c>
      <c r="AD252" s="7" t="s">
        <v>557</v>
      </c>
      <c r="AE252" s="7" t="s">
        <v>1349</v>
      </c>
    </row>
    <row r="253" spans="1:31">
      <c r="A253" s="3" t="s">
        <v>113</v>
      </c>
      <c r="D253" s="3" t="s">
        <v>889</v>
      </c>
      <c r="E253" s="3" t="s">
        <v>889</v>
      </c>
      <c r="F253" t="s">
        <v>572</v>
      </c>
      <c r="I253" s="5" t="s">
        <v>1642</v>
      </c>
      <c r="U253" s="7" t="str">
        <f t="shared" ca="1" si="8"/>
        <v/>
      </c>
      <c r="V253" s="7" t="str">
        <f t="shared" ca="1" si="9"/>
        <v/>
      </c>
    </row>
    <row r="254" spans="1:31">
      <c r="A254" s="3" t="s">
        <v>113</v>
      </c>
      <c r="D254" s="3" t="s">
        <v>891</v>
      </c>
      <c r="E254" s="3" t="s">
        <v>890</v>
      </c>
      <c r="J254" s="7" t="s">
        <v>1392</v>
      </c>
      <c r="U254" s="7" t="str">
        <f t="shared" ca="1" si="8"/>
        <v/>
      </c>
      <c r="V254" s="7" t="str">
        <f t="shared" ca="1" si="9"/>
        <v/>
      </c>
      <c r="AB254" s="7" t="s">
        <v>1354</v>
      </c>
      <c r="AD254" s="7" t="s">
        <v>557</v>
      </c>
    </row>
    <row r="255" spans="1:31">
      <c r="A255" s="3" t="s">
        <v>113</v>
      </c>
      <c r="D255" s="3" t="s">
        <v>294</v>
      </c>
      <c r="E255" s="3" t="s">
        <v>295</v>
      </c>
      <c r="J255" s="7" t="s">
        <v>1392</v>
      </c>
      <c r="U255" s="7" t="str">
        <f t="shared" ca="1" si="8"/>
        <v/>
      </c>
      <c r="V255" s="7" t="str">
        <f t="shared" ca="1" si="9"/>
        <v/>
      </c>
      <c r="AC255" s="7" t="s">
        <v>1492</v>
      </c>
      <c r="AD255" s="7" t="s">
        <v>557</v>
      </c>
    </row>
    <row r="256" spans="1:31">
      <c r="A256" s="3" t="s">
        <v>113</v>
      </c>
      <c r="D256" s="3" t="s">
        <v>452</v>
      </c>
      <c r="E256" s="3" t="s">
        <v>453</v>
      </c>
      <c r="J256" s="7" t="s">
        <v>1392</v>
      </c>
      <c r="U256" s="7" t="str">
        <f t="shared" ca="1" si="8"/>
        <v/>
      </c>
      <c r="V256" s="7" t="str">
        <f t="shared" ca="1" si="9"/>
        <v/>
      </c>
      <c r="AC256" s="7" t="s">
        <v>1402</v>
      </c>
      <c r="AD256" s="7" t="s">
        <v>557</v>
      </c>
    </row>
    <row r="257" spans="1:31">
      <c r="A257" s="3" t="s">
        <v>114</v>
      </c>
      <c r="D257" s="3" t="s">
        <v>892</v>
      </c>
      <c r="E257" s="3" t="s">
        <v>893</v>
      </c>
      <c r="J257" s="7" t="s">
        <v>558</v>
      </c>
      <c r="L257" s="7">
        <v>1</v>
      </c>
      <c r="M257" s="7">
        <v>3</v>
      </c>
      <c r="N257" s="7" t="s">
        <v>1350</v>
      </c>
      <c r="O257" s="7" t="s">
        <v>1351</v>
      </c>
      <c r="S257" s="7">
        <v>10929</v>
      </c>
      <c r="U257" s="7" t="str">
        <f t="shared" ref="U257:U320" ca="1" si="10">IF(ISNUMBER(T257),VALUE(MID(_xlfn.FORMULATEXT(T257),SEARCH("-",_xlfn.FORMULATEXT(T257))+1,LEN(_xlfn.FORMULATEXT(T257))-SEARCH("-",_xlfn.FORMULATEXT(T257)))), "")</f>
        <v/>
      </c>
      <c r="V257" s="7" t="str">
        <f t="shared" ref="V257:V320" ca="1" si="11">IF(ISNUMBER(T257), VALUE(MID(_xlfn.FORMULATEXT(T257), 2, SEARCH("-", _xlfn.FORMULATEXT(T257)) - 2)), "")</f>
        <v/>
      </c>
    </row>
    <row r="258" spans="1:31">
      <c r="A258" s="3" t="s">
        <v>114</v>
      </c>
      <c r="D258" s="3" t="s">
        <v>894</v>
      </c>
      <c r="E258" s="3" t="s">
        <v>895</v>
      </c>
      <c r="J258" s="7" t="s">
        <v>562</v>
      </c>
      <c r="L258" s="7">
        <v>1</v>
      </c>
      <c r="M258" s="7">
        <v>3</v>
      </c>
      <c r="N258" s="7" t="s">
        <v>1366</v>
      </c>
      <c r="O258" s="7" t="s">
        <v>1351</v>
      </c>
      <c r="S258" s="7">
        <v>1443</v>
      </c>
      <c r="U258" s="7" t="str">
        <f t="shared" ca="1" si="10"/>
        <v/>
      </c>
      <c r="V258" s="7" t="str">
        <f t="shared" ca="1" si="11"/>
        <v/>
      </c>
      <c r="AE258" s="7" t="s">
        <v>1361</v>
      </c>
    </row>
    <row r="259" spans="1:31">
      <c r="A259" s="3" t="s">
        <v>115</v>
      </c>
      <c r="D259" s="3" t="s">
        <v>454</v>
      </c>
      <c r="E259" s="3" t="s">
        <v>454</v>
      </c>
      <c r="F259" t="s">
        <v>572</v>
      </c>
      <c r="I259" t="s">
        <v>896</v>
      </c>
      <c r="U259" s="7" t="str">
        <f t="shared" ca="1" si="10"/>
        <v/>
      </c>
      <c r="V259" s="7" t="str">
        <f t="shared" ca="1" si="11"/>
        <v/>
      </c>
    </row>
    <row r="260" spans="1:31">
      <c r="A260" s="3" t="s">
        <v>115</v>
      </c>
      <c r="D260" s="3" t="s">
        <v>455</v>
      </c>
      <c r="E260" s="3" t="s">
        <v>455</v>
      </c>
      <c r="F260" t="s">
        <v>572</v>
      </c>
      <c r="I260" t="s">
        <v>897</v>
      </c>
      <c r="U260" s="7" t="str">
        <f t="shared" ca="1" si="10"/>
        <v/>
      </c>
      <c r="V260" s="7" t="str">
        <f t="shared" ca="1" si="11"/>
        <v/>
      </c>
    </row>
    <row r="261" spans="1:31">
      <c r="A261" s="3" t="s">
        <v>116</v>
      </c>
      <c r="D261" s="3" t="s">
        <v>426</v>
      </c>
      <c r="E261" s="3" t="s">
        <v>427</v>
      </c>
      <c r="J261" s="7" t="s">
        <v>1390</v>
      </c>
      <c r="T261" s="7" t="s">
        <v>1400</v>
      </c>
      <c r="U261" s="7" t="str">
        <f t="shared" ca="1" si="10"/>
        <v/>
      </c>
      <c r="V261" s="7" t="str">
        <f t="shared" ca="1" si="11"/>
        <v/>
      </c>
      <c r="AB261" s="7" t="s">
        <v>1396</v>
      </c>
      <c r="AC261" s="7" t="s">
        <v>1403</v>
      </c>
      <c r="AD261" s="7" t="s">
        <v>557</v>
      </c>
    </row>
    <row r="262" spans="1:31">
      <c r="A262" s="3" t="s">
        <v>117</v>
      </c>
      <c r="D262" s="3" t="s">
        <v>898</v>
      </c>
      <c r="E262" s="3" t="s">
        <v>899</v>
      </c>
      <c r="H262" t="s">
        <v>561</v>
      </c>
      <c r="I262" t="s">
        <v>900</v>
      </c>
      <c r="J262" s="7" t="s">
        <v>1392</v>
      </c>
      <c r="U262" s="7" t="str">
        <f t="shared" ca="1" si="10"/>
        <v/>
      </c>
      <c r="V262" s="7" t="str">
        <f t="shared" ca="1" si="11"/>
        <v/>
      </c>
    </row>
    <row r="263" spans="1:31">
      <c r="A263" s="3" t="s">
        <v>118</v>
      </c>
      <c r="D263" s="3" t="s">
        <v>901</v>
      </c>
      <c r="E263" s="3" t="s">
        <v>901</v>
      </c>
      <c r="F263" t="s">
        <v>572</v>
      </c>
      <c r="I263" t="s">
        <v>292</v>
      </c>
      <c r="U263" s="7" t="str">
        <f t="shared" ca="1" si="10"/>
        <v/>
      </c>
      <c r="V263" s="7" t="str">
        <f t="shared" ca="1" si="11"/>
        <v/>
      </c>
    </row>
    <row r="264" spans="1:31">
      <c r="A264" s="3" t="s">
        <v>118</v>
      </c>
      <c r="D264" s="3" t="s">
        <v>902</v>
      </c>
      <c r="E264" s="3" t="s">
        <v>903</v>
      </c>
      <c r="J264" s="7" t="s">
        <v>1393</v>
      </c>
      <c r="T264" s="7">
        <f>12-20</f>
        <v>-8</v>
      </c>
      <c r="U264" s="7">
        <f t="shared" ca="1" si="10"/>
        <v>20</v>
      </c>
      <c r="V264" s="7">
        <f t="shared" ca="1" si="11"/>
        <v>12</v>
      </c>
    </row>
    <row r="265" spans="1:31">
      <c r="A265" s="3" t="s">
        <v>119</v>
      </c>
      <c r="D265" s="3" t="s">
        <v>456</v>
      </c>
      <c r="E265" s="3" t="s">
        <v>456</v>
      </c>
      <c r="F265" t="s">
        <v>572</v>
      </c>
      <c r="I265" t="s">
        <v>904</v>
      </c>
      <c r="U265" s="7" t="str">
        <f t="shared" ca="1" si="10"/>
        <v/>
      </c>
      <c r="V265" s="7" t="str">
        <f t="shared" ca="1" si="11"/>
        <v/>
      </c>
    </row>
    <row r="266" spans="1:31">
      <c r="A266" s="3" t="s">
        <v>119</v>
      </c>
      <c r="D266" s="3" t="s">
        <v>905</v>
      </c>
      <c r="E266" s="3" t="s">
        <v>906</v>
      </c>
      <c r="J266" s="7" t="s">
        <v>1390</v>
      </c>
      <c r="T266" s="7" t="s">
        <v>1400</v>
      </c>
      <c r="U266" s="7" t="str">
        <f t="shared" ca="1" si="10"/>
        <v/>
      </c>
      <c r="V266" s="7" t="str">
        <f t="shared" ca="1" si="11"/>
        <v/>
      </c>
      <c r="AE266" s="7" t="s">
        <v>1358</v>
      </c>
    </row>
    <row r="267" spans="1:31">
      <c r="A267" s="3" t="s">
        <v>120</v>
      </c>
      <c r="D267" s="3" t="s">
        <v>907</v>
      </c>
      <c r="E267" s="3" t="s">
        <v>908</v>
      </c>
      <c r="J267" s="7" t="s">
        <v>1392</v>
      </c>
      <c r="U267" s="7" t="str">
        <f t="shared" ca="1" si="10"/>
        <v/>
      </c>
      <c r="V267" s="7" t="str">
        <f t="shared" ca="1" si="11"/>
        <v/>
      </c>
    </row>
    <row r="268" spans="1:31">
      <c r="A268" s="3" t="s">
        <v>120</v>
      </c>
      <c r="D268" s="3" t="s">
        <v>909</v>
      </c>
      <c r="E268" s="3" t="s">
        <v>910</v>
      </c>
      <c r="J268" s="7" t="s">
        <v>1390</v>
      </c>
      <c r="T268" s="7" t="s">
        <v>1400</v>
      </c>
      <c r="U268" s="7" t="str">
        <f t="shared" ca="1" si="10"/>
        <v/>
      </c>
      <c r="V268" s="7" t="str">
        <f t="shared" ca="1" si="11"/>
        <v/>
      </c>
      <c r="AB268" s="7" t="s">
        <v>1396</v>
      </c>
      <c r="AD268" s="7" t="s">
        <v>557</v>
      </c>
    </row>
    <row r="269" spans="1:31" ht="29">
      <c r="A269" s="3" t="s">
        <v>121</v>
      </c>
      <c r="D269" s="3" t="s">
        <v>912</v>
      </c>
      <c r="E269" s="3" t="s">
        <v>911</v>
      </c>
      <c r="I269" t="s">
        <v>1643</v>
      </c>
      <c r="J269" s="7" t="s">
        <v>558</v>
      </c>
      <c r="L269" s="7">
        <v>3</v>
      </c>
      <c r="M269" s="7">
        <v>9</v>
      </c>
      <c r="O269" s="7" t="s">
        <v>1351</v>
      </c>
      <c r="S269" s="7">
        <v>17</v>
      </c>
      <c r="U269" s="7" t="str">
        <f t="shared" ca="1" si="10"/>
        <v/>
      </c>
      <c r="V269" s="7" t="str">
        <f t="shared" ca="1" si="11"/>
        <v/>
      </c>
      <c r="AE269" s="7" t="s">
        <v>1361</v>
      </c>
    </row>
    <row r="270" spans="1:31">
      <c r="A270" s="3" t="s">
        <v>121</v>
      </c>
      <c r="D270" s="4" t="s">
        <v>1455</v>
      </c>
      <c r="E270" s="3" t="s">
        <v>1456</v>
      </c>
      <c r="F270" t="s">
        <v>574</v>
      </c>
      <c r="I270" t="s">
        <v>913</v>
      </c>
      <c r="J270" s="7" t="s">
        <v>1390</v>
      </c>
      <c r="T270" s="7" t="s">
        <v>1400</v>
      </c>
      <c r="U270" s="7" t="str">
        <f t="shared" ca="1" si="10"/>
        <v/>
      </c>
      <c r="V270" s="7" t="str">
        <f t="shared" ca="1" si="11"/>
        <v/>
      </c>
      <c r="AB270" s="7" t="s">
        <v>1396</v>
      </c>
      <c r="AD270" s="7" t="s">
        <v>557</v>
      </c>
    </row>
    <row r="271" spans="1:31">
      <c r="A271" s="3" t="s">
        <v>121</v>
      </c>
      <c r="D271" s="3" t="s">
        <v>1457</v>
      </c>
      <c r="E271" s="3" t="s">
        <v>1458</v>
      </c>
      <c r="J271" s="7" t="s">
        <v>1390</v>
      </c>
      <c r="T271" s="7">
        <f>1-3678</f>
        <v>-3677</v>
      </c>
      <c r="U271" s="7">
        <f t="shared" ca="1" si="10"/>
        <v>3678</v>
      </c>
      <c r="V271" s="7">
        <f t="shared" ca="1" si="11"/>
        <v>1</v>
      </c>
    </row>
    <row r="272" spans="1:31">
      <c r="A272" s="3" t="s">
        <v>122</v>
      </c>
      <c r="D272" s="3" t="s">
        <v>914</v>
      </c>
      <c r="E272" s="3" t="s">
        <v>915</v>
      </c>
      <c r="J272" s="7" t="s">
        <v>1392</v>
      </c>
      <c r="U272" s="7" t="str">
        <f t="shared" ca="1" si="10"/>
        <v/>
      </c>
      <c r="V272" s="7" t="str">
        <f t="shared" ca="1" si="11"/>
        <v/>
      </c>
    </row>
    <row r="273" spans="1:31">
      <c r="A273" s="3" t="s">
        <v>123</v>
      </c>
      <c r="D273" s="4" t="s">
        <v>916</v>
      </c>
      <c r="E273" s="3" t="s">
        <v>917</v>
      </c>
      <c r="F273" t="s">
        <v>556</v>
      </c>
      <c r="U273" s="7" t="str">
        <f t="shared" ca="1" si="10"/>
        <v/>
      </c>
      <c r="V273" s="7" t="str">
        <f t="shared" ca="1" si="11"/>
        <v/>
      </c>
    </row>
    <row r="274" spans="1:31">
      <c r="A274" s="3" t="s">
        <v>123</v>
      </c>
      <c r="D274" s="3" t="s">
        <v>457</v>
      </c>
      <c r="E274" s="3" t="s">
        <v>458</v>
      </c>
      <c r="J274" s="7" t="s">
        <v>1390</v>
      </c>
      <c r="T274" s="7" t="s">
        <v>1400</v>
      </c>
      <c r="U274" s="7" t="str">
        <f t="shared" ca="1" si="10"/>
        <v/>
      </c>
      <c r="V274" s="7" t="str">
        <f t="shared" ca="1" si="11"/>
        <v/>
      </c>
      <c r="AB274" s="7" t="s">
        <v>1396</v>
      </c>
      <c r="AC274" s="7" t="s">
        <v>1403</v>
      </c>
      <c r="AD274" s="7" t="s">
        <v>557</v>
      </c>
    </row>
    <row r="275" spans="1:31">
      <c r="A275" s="3" t="s">
        <v>124</v>
      </c>
      <c r="D275" s="3" t="s">
        <v>459</v>
      </c>
      <c r="E275" s="3" t="s">
        <v>460</v>
      </c>
      <c r="H275" t="s">
        <v>565</v>
      </c>
      <c r="I275" t="s">
        <v>918</v>
      </c>
      <c r="J275" s="7" t="s">
        <v>1390</v>
      </c>
      <c r="T275" s="7" t="s">
        <v>1400</v>
      </c>
      <c r="U275" s="7" t="str">
        <f t="shared" ca="1" si="10"/>
        <v/>
      </c>
      <c r="V275" s="7" t="str">
        <f t="shared" ca="1" si="11"/>
        <v/>
      </c>
      <c r="AE275" s="7" t="s">
        <v>1349</v>
      </c>
    </row>
    <row r="276" spans="1:31">
      <c r="A276" s="3" t="s">
        <v>124</v>
      </c>
      <c r="D276" s="3" t="s">
        <v>461</v>
      </c>
      <c r="E276" s="3" t="s">
        <v>425</v>
      </c>
      <c r="J276" s="7" t="s">
        <v>1390</v>
      </c>
      <c r="T276" s="7" t="s">
        <v>1400</v>
      </c>
      <c r="U276" s="7" t="str">
        <f t="shared" ca="1" si="10"/>
        <v/>
      </c>
      <c r="V276" s="7" t="str">
        <f t="shared" ca="1" si="11"/>
        <v/>
      </c>
      <c r="AB276" s="7" t="s">
        <v>1396</v>
      </c>
      <c r="AC276" s="7" t="s">
        <v>1403</v>
      </c>
      <c r="AD276" s="7" t="s">
        <v>557</v>
      </c>
    </row>
    <row r="277" spans="1:31">
      <c r="A277" s="3" t="s">
        <v>125</v>
      </c>
      <c r="D277" s="3" t="s">
        <v>919</v>
      </c>
      <c r="E277" s="3" t="s">
        <v>920</v>
      </c>
      <c r="J277" s="7" t="s">
        <v>1390</v>
      </c>
      <c r="T277" s="7">
        <f>698-10929</f>
        <v>-10231</v>
      </c>
      <c r="U277" s="7">
        <f t="shared" ca="1" si="10"/>
        <v>10929</v>
      </c>
      <c r="V277" s="7">
        <f t="shared" ca="1" si="11"/>
        <v>698</v>
      </c>
    </row>
    <row r="278" spans="1:31">
      <c r="A278" s="3" t="s">
        <v>126</v>
      </c>
      <c r="D278" s="3" t="s">
        <v>328</v>
      </c>
      <c r="E278" s="3" t="s">
        <v>310</v>
      </c>
      <c r="J278" s="7" t="s">
        <v>1390</v>
      </c>
      <c r="T278" s="7" t="s">
        <v>1400</v>
      </c>
      <c r="U278" s="7" t="str">
        <f t="shared" ca="1" si="10"/>
        <v/>
      </c>
      <c r="V278" s="7" t="str">
        <f t="shared" ca="1" si="11"/>
        <v/>
      </c>
      <c r="AC278" s="7" t="s">
        <v>1405</v>
      </c>
      <c r="AD278" s="7" t="s">
        <v>557</v>
      </c>
      <c r="AE278" s="7" t="s">
        <v>1358</v>
      </c>
    </row>
    <row r="279" spans="1:31">
      <c r="A279" s="3" t="s">
        <v>126</v>
      </c>
      <c r="D279" s="3" t="s">
        <v>461</v>
      </c>
      <c r="E279" s="3" t="s">
        <v>425</v>
      </c>
      <c r="J279" s="7" t="s">
        <v>1390</v>
      </c>
      <c r="T279" s="7" t="s">
        <v>1400</v>
      </c>
      <c r="U279" s="7" t="str">
        <f t="shared" ca="1" si="10"/>
        <v/>
      </c>
      <c r="V279" s="7" t="str">
        <f t="shared" ca="1" si="11"/>
        <v/>
      </c>
      <c r="AB279" s="7" t="s">
        <v>1396</v>
      </c>
      <c r="AC279" s="7" t="s">
        <v>1403</v>
      </c>
      <c r="AD279" s="7" t="s">
        <v>557</v>
      </c>
    </row>
    <row r="280" spans="1:31" ht="29">
      <c r="A280" s="3" t="s">
        <v>127</v>
      </c>
      <c r="D280" s="3" t="s">
        <v>921</v>
      </c>
      <c r="E280" s="3" t="s">
        <v>922</v>
      </c>
      <c r="J280" s="7" t="s">
        <v>1392</v>
      </c>
      <c r="U280" s="7" t="str">
        <f t="shared" ca="1" si="10"/>
        <v/>
      </c>
      <c r="V280" s="7" t="str">
        <f t="shared" ca="1" si="11"/>
        <v/>
      </c>
      <c r="AB280" s="7" t="s">
        <v>1354</v>
      </c>
      <c r="AD280" s="7" t="s">
        <v>557</v>
      </c>
    </row>
    <row r="281" spans="1:31" ht="29">
      <c r="A281" s="3" t="s">
        <v>127</v>
      </c>
      <c r="D281" s="3" t="s">
        <v>923</v>
      </c>
      <c r="E281" s="3" t="s">
        <v>924</v>
      </c>
      <c r="F281" t="s">
        <v>572</v>
      </c>
      <c r="I281" t="s">
        <v>290</v>
      </c>
      <c r="U281" s="7" t="str">
        <f t="shared" ca="1" si="10"/>
        <v/>
      </c>
      <c r="V281" s="7" t="str">
        <f t="shared" ca="1" si="11"/>
        <v/>
      </c>
    </row>
    <row r="282" spans="1:31">
      <c r="A282" s="3" t="s">
        <v>127</v>
      </c>
      <c r="D282" s="3" t="s">
        <v>462</v>
      </c>
      <c r="E282" s="3" t="s">
        <v>463</v>
      </c>
      <c r="J282" s="7" t="s">
        <v>1390</v>
      </c>
      <c r="T282" s="7" t="s">
        <v>1400</v>
      </c>
      <c r="U282" s="7" t="str">
        <f t="shared" ca="1" si="10"/>
        <v/>
      </c>
      <c r="V282" s="7" t="str">
        <f t="shared" ca="1" si="11"/>
        <v/>
      </c>
      <c r="AC282" s="7" t="s">
        <v>1403</v>
      </c>
      <c r="AD282" s="7" t="s">
        <v>557</v>
      </c>
    </row>
    <row r="283" spans="1:31">
      <c r="A283" s="3" t="s">
        <v>128</v>
      </c>
      <c r="D283" s="3" t="s">
        <v>925</v>
      </c>
      <c r="E283" s="3" t="s">
        <v>926</v>
      </c>
      <c r="J283" s="7" t="s">
        <v>1392</v>
      </c>
      <c r="U283" s="7" t="str">
        <f t="shared" ca="1" si="10"/>
        <v/>
      </c>
      <c r="V283" s="7" t="str">
        <f t="shared" ca="1" si="11"/>
        <v/>
      </c>
    </row>
    <row r="284" spans="1:31" ht="29">
      <c r="A284" s="3" t="s">
        <v>129</v>
      </c>
      <c r="D284" s="3" t="s">
        <v>927</v>
      </c>
      <c r="E284" s="3" t="s">
        <v>928</v>
      </c>
      <c r="F284" t="s">
        <v>572</v>
      </c>
      <c r="I284" t="s">
        <v>931</v>
      </c>
      <c r="U284" s="7" t="str">
        <f t="shared" ca="1" si="10"/>
        <v/>
      </c>
      <c r="V284" s="7" t="str">
        <f t="shared" ca="1" si="11"/>
        <v/>
      </c>
    </row>
    <row r="285" spans="1:31" ht="29">
      <c r="A285" s="3" t="s">
        <v>129</v>
      </c>
      <c r="D285" s="3" t="s">
        <v>929</v>
      </c>
      <c r="E285" s="3" t="s">
        <v>930</v>
      </c>
      <c r="J285" s="7" t="s">
        <v>1390</v>
      </c>
      <c r="T285" s="7">
        <f>2-15</f>
        <v>-13</v>
      </c>
      <c r="U285" s="7">
        <f t="shared" ca="1" si="10"/>
        <v>15</v>
      </c>
      <c r="V285" s="7">
        <f t="shared" ca="1" si="11"/>
        <v>2</v>
      </c>
      <c r="AC285" s="7" t="s">
        <v>1411</v>
      </c>
      <c r="AD285" s="7" t="s">
        <v>557</v>
      </c>
    </row>
    <row r="286" spans="1:31">
      <c r="A286" s="3" t="s">
        <v>129</v>
      </c>
      <c r="D286" s="3" t="s">
        <v>932</v>
      </c>
      <c r="E286" s="3" t="s">
        <v>464</v>
      </c>
      <c r="H286" t="s">
        <v>557</v>
      </c>
      <c r="J286" s="7" t="s">
        <v>1390</v>
      </c>
      <c r="T286" s="7" t="s">
        <v>1400</v>
      </c>
      <c r="U286" s="7" t="str">
        <f t="shared" ca="1" si="10"/>
        <v/>
      </c>
      <c r="V286" s="7" t="str">
        <f t="shared" ca="1" si="11"/>
        <v/>
      </c>
      <c r="AB286" s="7" t="s">
        <v>1396</v>
      </c>
      <c r="AC286" s="7" t="s">
        <v>1414</v>
      </c>
      <c r="AD286" s="7" t="s">
        <v>557</v>
      </c>
    </row>
    <row r="287" spans="1:31">
      <c r="A287" s="3" t="s">
        <v>130</v>
      </c>
      <c r="D287" s="4" t="s">
        <v>465</v>
      </c>
      <c r="E287" s="3" t="s">
        <v>466</v>
      </c>
      <c r="F287" t="s">
        <v>556</v>
      </c>
      <c r="U287" s="7" t="str">
        <f t="shared" ca="1" si="10"/>
        <v/>
      </c>
      <c r="V287" s="7" t="str">
        <f t="shared" ca="1" si="11"/>
        <v/>
      </c>
    </row>
    <row r="288" spans="1:31">
      <c r="A288" s="3" t="s">
        <v>130</v>
      </c>
      <c r="D288" s="3" t="s">
        <v>467</v>
      </c>
      <c r="E288" s="3" t="s">
        <v>468</v>
      </c>
      <c r="J288" s="7" t="s">
        <v>1390</v>
      </c>
      <c r="T288" s="7" t="s">
        <v>1400</v>
      </c>
      <c r="U288" s="7" t="str">
        <f t="shared" ca="1" si="10"/>
        <v/>
      </c>
      <c r="V288" s="7" t="str">
        <f t="shared" ca="1" si="11"/>
        <v/>
      </c>
      <c r="AE288" s="7" t="s">
        <v>1358</v>
      </c>
    </row>
    <row r="289" spans="1:31">
      <c r="A289" s="3" t="s">
        <v>131</v>
      </c>
      <c r="D289" s="3" t="s">
        <v>933</v>
      </c>
      <c r="E289" s="3" t="s">
        <v>934</v>
      </c>
      <c r="H289" t="s">
        <v>565</v>
      </c>
      <c r="I289" t="s">
        <v>935</v>
      </c>
      <c r="J289" s="7" t="s">
        <v>562</v>
      </c>
      <c r="L289" s="7">
        <v>1</v>
      </c>
      <c r="M289" s="7">
        <v>3</v>
      </c>
      <c r="N289" s="7" t="s">
        <v>1359</v>
      </c>
      <c r="O289" s="7" t="s">
        <v>1351</v>
      </c>
      <c r="S289" s="7">
        <v>9418</v>
      </c>
      <c r="U289" s="7" t="str">
        <f t="shared" ca="1" si="10"/>
        <v/>
      </c>
      <c r="V289" s="7" t="str">
        <f t="shared" ca="1" si="11"/>
        <v/>
      </c>
    </row>
    <row r="290" spans="1:31">
      <c r="A290" s="3" t="s">
        <v>131</v>
      </c>
      <c r="D290" s="3" t="s">
        <v>469</v>
      </c>
      <c r="E290" s="3" t="s">
        <v>470</v>
      </c>
      <c r="J290" s="7" t="s">
        <v>1390</v>
      </c>
      <c r="T290" s="7" t="s">
        <v>1400</v>
      </c>
      <c r="U290" s="7" t="str">
        <f t="shared" ca="1" si="10"/>
        <v/>
      </c>
      <c r="V290" s="7" t="str">
        <f t="shared" ca="1" si="11"/>
        <v/>
      </c>
      <c r="AC290" s="7" t="s">
        <v>1403</v>
      </c>
      <c r="AD290" s="7" t="s">
        <v>557</v>
      </c>
    </row>
    <row r="291" spans="1:31">
      <c r="A291" s="3" t="s">
        <v>132</v>
      </c>
      <c r="D291" s="3" t="s">
        <v>937</v>
      </c>
      <c r="E291" s="3" t="s">
        <v>938</v>
      </c>
      <c r="J291" s="7" t="s">
        <v>1392</v>
      </c>
      <c r="U291" s="7" t="str">
        <f t="shared" ca="1" si="10"/>
        <v/>
      </c>
      <c r="V291" s="7" t="str">
        <f t="shared" ca="1" si="11"/>
        <v/>
      </c>
    </row>
    <row r="292" spans="1:31">
      <c r="A292" s="3" t="s">
        <v>132</v>
      </c>
      <c r="D292" s="3" t="s">
        <v>939</v>
      </c>
      <c r="E292" s="4" t="s">
        <v>936</v>
      </c>
      <c r="F292" t="s">
        <v>570</v>
      </c>
      <c r="U292" s="7" t="str">
        <f t="shared" ca="1" si="10"/>
        <v/>
      </c>
      <c r="V292" s="7" t="str">
        <f t="shared" ca="1" si="11"/>
        <v/>
      </c>
    </row>
    <row r="293" spans="1:31">
      <c r="A293" s="3" t="s">
        <v>132</v>
      </c>
      <c r="D293" s="3" t="s">
        <v>471</v>
      </c>
      <c r="E293" s="3" t="s">
        <v>471</v>
      </c>
      <c r="F293" t="s">
        <v>572</v>
      </c>
      <c r="I293" t="s">
        <v>940</v>
      </c>
      <c r="U293" s="7" t="str">
        <f t="shared" ca="1" si="10"/>
        <v/>
      </c>
      <c r="V293" s="7" t="str">
        <f t="shared" ca="1" si="11"/>
        <v/>
      </c>
    </row>
    <row r="294" spans="1:31">
      <c r="A294" s="3" t="s">
        <v>133</v>
      </c>
      <c r="D294" s="3" t="s">
        <v>941</v>
      </c>
      <c r="E294" s="3" t="s">
        <v>942</v>
      </c>
      <c r="J294" s="7" t="s">
        <v>1392</v>
      </c>
      <c r="U294" s="7" t="str">
        <f t="shared" ca="1" si="10"/>
        <v/>
      </c>
      <c r="V294" s="7" t="str">
        <f t="shared" ca="1" si="11"/>
        <v/>
      </c>
      <c r="AB294" s="7" t="s">
        <v>1354</v>
      </c>
      <c r="AD294" s="7" t="s">
        <v>557</v>
      </c>
    </row>
    <row r="295" spans="1:31">
      <c r="A295" s="3" t="s">
        <v>133</v>
      </c>
      <c r="D295" s="3" t="s">
        <v>943</v>
      </c>
      <c r="E295" s="3" t="s">
        <v>944</v>
      </c>
      <c r="J295" s="7" t="s">
        <v>1392</v>
      </c>
      <c r="U295" s="7" t="str">
        <f t="shared" ca="1" si="10"/>
        <v/>
      </c>
      <c r="V295" s="7" t="str">
        <f t="shared" ca="1" si="11"/>
        <v/>
      </c>
      <c r="AB295" s="7" t="s">
        <v>1354</v>
      </c>
      <c r="AD295" s="7" t="s">
        <v>557</v>
      </c>
    </row>
    <row r="296" spans="1:31" ht="29">
      <c r="A296" s="3" t="s">
        <v>133</v>
      </c>
      <c r="D296" s="3" t="s">
        <v>945</v>
      </c>
      <c r="E296" s="3" t="s">
        <v>946</v>
      </c>
      <c r="J296" s="7" t="s">
        <v>558</v>
      </c>
      <c r="L296" s="7">
        <v>1</v>
      </c>
      <c r="M296" s="7">
        <v>2</v>
      </c>
      <c r="N296" s="7" t="s">
        <v>1368</v>
      </c>
      <c r="O296" s="7" t="s">
        <v>1391</v>
      </c>
      <c r="S296" s="7">
        <v>1942</v>
      </c>
      <c r="U296" s="7" t="str">
        <f t="shared" ca="1" si="10"/>
        <v/>
      </c>
      <c r="V296" s="7" t="str">
        <f t="shared" ca="1" si="11"/>
        <v/>
      </c>
    </row>
    <row r="297" spans="1:31" ht="29">
      <c r="A297" s="3" t="s">
        <v>133</v>
      </c>
      <c r="D297" s="3" t="s">
        <v>947</v>
      </c>
      <c r="E297" s="3" t="s">
        <v>948</v>
      </c>
      <c r="J297" s="7" t="s">
        <v>1392</v>
      </c>
      <c r="U297" s="7" t="str">
        <f t="shared" ca="1" si="10"/>
        <v/>
      </c>
      <c r="V297" s="7" t="str">
        <f t="shared" ca="1" si="11"/>
        <v/>
      </c>
      <c r="AB297" s="7" t="s">
        <v>1354</v>
      </c>
      <c r="AC297" s="7" t="s">
        <v>1402</v>
      </c>
      <c r="AD297" s="7" t="s">
        <v>557</v>
      </c>
    </row>
    <row r="298" spans="1:31">
      <c r="A298" s="3" t="s">
        <v>134</v>
      </c>
      <c r="D298" s="3" t="s">
        <v>472</v>
      </c>
      <c r="E298" s="3" t="s">
        <v>473</v>
      </c>
      <c r="J298" s="7" t="s">
        <v>1392</v>
      </c>
      <c r="U298" s="7" t="str">
        <f t="shared" ca="1" si="10"/>
        <v/>
      </c>
      <c r="V298" s="7" t="str">
        <f t="shared" ca="1" si="11"/>
        <v/>
      </c>
      <c r="AC298" s="7" t="s">
        <v>1405</v>
      </c>
      <c r="AD298" s="7" t="s">
        <v>557</v>
      </c>
    </row>
    <row r="299" spans="1:31">
      <c r="A299" s="3" t="s">
        <v>135</v>
      </c>
      <c r="D299" s="3" t="s">
        <v>474</v>
      </c>
      <c r="E299" s="3" t="s">
        <v>475</v>
      </c>
      <c r="J299" s="7" t="s">
        <v>1392</v>
      </c>
      <c r="U299" s="7" t="str">
        <f t="shared" ca="1" si="10"/>
        <v/>
      </c>
      <c r="V299" s="7" t="str">
        <f t="shared" ca="1" si="11"/>
        <v/>
      </c>
      <c r="AC299" s="7" t="s">
        <v>1402</v>
      </c>
      <c r="AD299" s="7" t="s">
        <v>557</v>
      </c>
    </row>
    <row r="300" spans="1:31">
      <c r="A300" s="3" t="s">
        <v>135</v>
      </c>
      <c r="D300" s="3" t="s">
        <v>949</v>
      </c>
      <c r="E300" s="3" t="s">
        <v>949</v>
      </c>
      <c r="F300" t="s">
        <v>572</v>
      </c>
      <c r="I300" t="s">
        <v>950</v>
      </c>
      <c r="U300" s="7" t="str">
        <f t="shared" ca="1" si="10"/>
        <v/>
      </c>
      <c r="V300" s="7" t="str">
        <f t="shared" ca="1" si="11"/>
        <v/>
      </c>
    </row>
    <row r="301" spans="1:31">
      <c r="A301" s="3" t="s">
        <v>136</v>
      </c>
      <c r="D301" s="3" t="s">
        <v>346</v>
      </c>
      <c r="E301" s="3" t="s">
        <v>347</v>
      </c>
      <c r="J301" s="7" t="s">
        <v>1392</v>
      </c>
      <c r="U301" s="7" t="str">
        <f t="shared" ca="1" si="10"/>
        <v/>
      </c>
      <c r="V301" s="7" t="str">
        <f t="shared" ca="1" si="11"/>
        <v/>
      </c>
      <c r="AC301" s="7" t="s">
        <v>1402</v>
      </c>
      <c r="AD301" s="7" t="s">
        <v>557</v>
      </c>
    </row>
    <row r="302" spans="1:31">
      <c r="A302" s="3" t="s">
        <v>136</v>
      </c>
      <c r="D302" s="3" t="s">
        <v>328</v>
      </c>
      <c r="E302" s="3" t="s">
        <v>310</v>
      </c>
      <c r="J302" s="7" t="s">
        <v>1390</v>
      </c>
      <c r="T302" s="7" t="s">
        <v>1400</v>
      </c>
      <c r="U302" s="7" t="str">
        <f t="shared" ca="1" si="10"/>
        <v/>
      </c>
      <c r="V302" s="7" t="str">
        <f t="shared" ca="1" si="11"/>
        <v/>
      </c>
      <c r="AC302" s="7" t="s">
        <v>1405</v>
      </c>
      <c r="AD302" s="7" t="s">
        <v>557</v>
      </c>
      <c r="AE302" s="7" t="s">
        <v>1358</v>
      </c>
    </row>
    <row r="303" spans="1:31">
      <c r="A303" s="3" t="s">
        <v>137</v>
      </c>
      <c r="D303" s="3" t="s">
        <v>307</v>
      </c>
      <c r="E303" s="3" t="s">
        <v>308</v>
      </c>
      <c r="J303" s="7" t="s">
        <v>1390</v>
      </c>
      <c r="T303" s="7">
        <f>3-0</f>
        <v>3</v>
      </c>
      <c r="U303" s="7">
        <f t="shared" ca="1" si="10"/>
        <v>0</v>
      </c>
      <c r="V303" s="7">
        <f t="shared" ca="1" si="11"/>
        <v>3</v>
      </c>
      <c r="AC303" s="7" t="s">
        <v>1405</v>
      </c>
      <c r="AD303" s="7" t="s">
        <v>557</v>
      </c>
    </row>
    <row r="304" spans="1:31">
      <c r="A304" s="3" t="s">
        <v>138</v>
      </c>
      <c r="D304" s="3" t="s">
        <v>461</v>
      </c>
      <c r="E304" s="3" t="s">
        <v>951</v>
      </c>
      <c r="J304" s="7" t="s">
        <v>1390</v>
      </c>
      <c r="T304" s="7" t="s">
        <v>1400</v>
      </c>
      <c r="U304" s="7" t="str">
        <f t="shared" ca="1" si="10"/>
        <v/>
      </c>
      <c r="V304" s="7" t="str">
        <f t="shared" ca="1" si="11"/>
        <v/>
      </c>
      <c r="AB304" s="7" t="s">
        <v>1396</v>
      </c>
      <c r="AC304" s="7" t="s">
        <v>1403</v>
      </c>
      <c r="AD304" s="7" t="s">
        <v>557</v>
      </c>
    </row>
    <row r="305" spans="1:31">
      <c r="A305" s="3" t="s">
        <v>139</v>
      </c>
      <c r="D305" s="3" t="s">
        <v>476</v>
      </c>
      <c r="E305" s="4" t="s">
        <v>397</v>
      </c>
      <c r="F305" t="s">
        <v>570</v>
      </c>
      <c r="U305" s="7" t="str">
        <f t="shared" ca="1" si="10"/>
        <v/>
      </c>
      <c r="V305" s="7" t="str">
        <f t="shared" ca="1" si="11"/>
        <v/>
      </c>
    </row>
    <row r="306" spans="1:31">
      <c r="A306" s="3" t="s">
        <v>139</v>
      </c>
      <c r="D306" s="3" t="s">
        <v>952</v>
      </c>
      <c r="E306" s="3" t="s">
        <v>953</v>
      </c>
      <c r="H306" t="s">
        <v>557</v>
      </c>
      <c r="J306" s="7" t="s">
        <v>558</v>
      </c>
      <c r="L306" s="7">
        <v>1</v>
      </c>
      <c r="M306" s="7">
        <v>1</v>
      </c>
      <c r="N306" s="7" t="s">
        <v>1366</v>
      </c>
      <c r="O306" s="7" t="s">
        <v>1391</v>
      </c>
      <c r="S306" s="7">
        <v>615</v>
      </c>
      <c r="U306" s="7" t="str">
        <f t="shared" ca="1" si="10"/>
        <v/>
      </c>
      <c r="V306" s="7" t="str">
        <f t="shared" ca="1" si="11"/>
        <v/>
      </c>
      <c r="AE306" s="7" t="s">
        <v>1355</v>
      </c>
    </row>
    <row r="307" spans="1:31">
      <c r="A307" s="3" t="s">
        <v>140</v>
      </c>
      <c r="D307" s="3" t="s">
        <v>449</v>
      </c>
      <c r="E307" s="3" t="s">
        <v>450</v>
      </c>
      <c r="J307" s="7" t="s">
        <v>1390</v>
      </c>
      <c r="T307" s="7" t="s">
        <v>1400</v>
      </c>
      <c r="U307" s="7" t="str">
        <f t="shared" ca="1" si="10"/>
        <v/>
      </c>
      <c r="V307" s="7" t="str">
        <f t="shared" ca="1" si="11"/>
        <v/>
      </c>
      <c r="AC307" s="7" t="s">
        <v>1493</v>
      </c>
      <c r="AD307" s="7" t="s">
        <v>557</v>
      </c>
    </row>
    <row r="308" spans="1:31">
      <c r="A308" s="3" t="s">
        <v>141</v>
      </c>
      <c r="D308" s="3" t="s">
        <v>954</v>
      </c>
      <c r="E308" s="3" t="s">
        <v>955</v>
      </c>
      <c r="J308" s="7" t="s">
        <v>562</v>
      </c>
      <c r="L308" s="7">
        <v>2</v>
      </c>
      <c r="M308" s="7">
        <v>3</v>
      </c>
      <c r="O308" s="7" t="s">
        <v>1351</v>
      </c>
      <c r="S308" s="7">
        <v>4</v>
      </c>
      <c r="U308" s="7" t="str">
        <f t="shared" ca="1" si="10"/>
        <v/>
      </c>
      <c r="V308" s="7" t="str">
        <f t="shared" ca="1" si="11"/>
        <v/>
      </c>
    </row>
    <row r="309" spans="1:31">
      <c r="A309" s="3" t="s">
        <v>141</v>
      </c>
      <c r="D309" s="3" t="s">
        <v>956</v>
      </c>
      <c r="E309" s="3" t="s">
        <v>956</v>
      </c>
      <c r="F309" t="s">
        <v>572</v>
      </c>
      <c r="I309" t="s">
        <v>957</v>
      </c>
      <c r="U309" s="7" t="str">
        <f t="shared" ca="1" si="10"/>
        <v/>
      </c>
      <c r="V309" s="7" t="str">
        <f t="shared" ca="1" si="11"/>
        <v/>
      </c>
    </row>
    <row r="310" spans="1:31">
      <c r="A310" s="3" t="s">
        <v>142</v>
      </c>
      <c r="D310" s="3" t="s">
        <v>958</v>
      </c>
      <c r="E310" s="3" t="s">
        <v>958</v>
      </c>
      <c r="F310" t="s">
        <v>572</v>
      </c>
      <c r="I310" t="s">
        <v>959</v>
      </c>
      <c r="U310" s="7" t="str">
        <f t="shared" ca="1" si="10"/>
        <v/>
      </c>
      <c r="V310" s="7" t="str">
        <f t="shared" ca="1" si="11"/>
        <v/>
      </c>
    </row>
    <row r="311" spans="1:31">
      <c r="A311" s="3" t="s">
        <v>142</v>
      </c>
      <c r="D311" s="3" t="s">
        <v>960</v>
      </c>
      <c r="E311" s="3" t="s">
        <v>961</v>
      </c>
      <c r="I311" t="s">
        <v>1487</v>
      </c>
      <c r="J311" s="7" t="s">
        <v>1392</v>
      </c>
      <c r="U311" s="7" t="str">
        <f t="shared" ca="1" si="10"/>
        <v/>
      </c>
      <c r="V311" s="7" t="str">
        <f t="shared" ca="1" si="11"/>
        <v/>
      </c>
      <c r="W311" s="7" t="s">
        <v>1389</v>
      </c>
    </row>
    <row r="312" spans="1:31">
      <c r="A312" s="3" t="s">
        <v>143</v>
      </c>
      <c r="D312" s="3" t="s">
        <v>1462</v>
      </c>
      <c r="E312" s="3" t="s">
        <v>1461</v>
      </c>
      <c r="J312" s="7" t="s">
        <v>1392</v>
      </c>
      <c r="U312" s="7" t="str">
        <f t="shared" ca="1" si="10"/>
        <v/>
      </c>
      <c r="V312" s="7" t="str">
        <f t="shared" ca="1" si="11"/>
        <v/>
      </c>
      <c r="AB312" s="7" t="s">
        <v>1495</v>
      </c>
      <c r="AD312" s="7" t="s">
        <v>557</v>
      </c>
    </row>
    <row r="313" spans="1:31">
      <c r="A313" s="3" t="s">
        <v>143</v>
      </c>
      <c r="D313" s="3" t="s">
        <v>1459</v>
      </c>
      <c r="E313" s="3" t="s">
        <v>1460</v>
      </c>
      <c r="I313" t="s">
        <v>1488</v>
      </c>
      <c r="J313" s="7" t="s">
        <v>1392</v>
      </c>
      <c r="U313" s="7" t="str">
        <f t="shared" ca="1" si="10"/>
        <v/>
      </c>
      <c r="V313" s="7" t="str">
        <f t="shared" ca="1" si="11"/>
        <v/>
      </c>
      <c r="W313" s="7" t="s">
        <v>4</v>
      </c>
    </row>
    <row r="314" spans="1:31">
      <c r="A314" s="3" t="s">
        <v>143</v>
      </c>
      <c r="D314" s="3" t="s">
        <v>963</v>
      </c>
      <c r="E314" s="3" t="s">
        <v>962</v>
      </c>
      <c r="I314" t="s">
        <v>1489</v>
      </c>
      <c r="J314" s="7" t="s">
        <v>562</v>
      </c>
      <c r="L314" s="7">
        <v>1</v>
      </c>
      <c r="M314" s="7">
        <v>3</v>
      </c>
      <c r="N314" s="7" t="s">
        <v>1368</v>
      </c>
      <c r="O314" s="7" t="s">
        <v>1351</v>
      </c>
      <c r="S314" s="7">
        <v>88</v>
      </c>
      <c r="U314" s="7" t="str">
        <f t="shared" ca="1" si="10"/>
        <v/>
      </c>
      <c r="V314" s="7" t="str">
        <f t="shared" ca="1" si="11"/>
        <v/>
      </c>
      <c r="W314" s="7" t="s">
        <v>1389</v>
      </c>
    </row>
    <row r="315" spans="1:31">
      <c r="A315" s="3" t="s">
        <v>144</v>
      </c>
      <c r="D315" s="3" t="s">
        <v>277</v>
      </c>
      <c r="E315" s="3" t="s">
        <v>278</v>
      </c>
      <c r="J315" s="7" t="s">
        <v>1392</v>
      </c>
      <c r="U315" s="7" t="str">
        <f t="shared" ca="1" si="10"/>
        <v/>
      </c>
      <c r="V315" s="7" t="str">
        <f t="shared" ca="1" si="11"/>
        <v/>
      </c>
      <c r="AC315" s="7" t="s">
        <v>1492</v>
      </c>
      <c r="AD315" s="7" t="s">
        <v>557</v>
      </c>
    </row>
    <row r="316" spans="1:31">
      <c r="A316" s="3" t="s">
        <v>145</v>
      </c>
      <c r="D316" s="3" t="s">
        <v>964</v>
      </c>
      <c r="E316" s="3" t="s">
        <v>965</v>
      </c>
      <c r="I316" t="s">
        <v>1417</v>
      </c>
      <c r="J316" s="7" t="s">
        <v>567</v>
      </c>
      <c r="U316" s="7" t="str">
        <f t="shared" ca="1" si="10"/>
        <v/>
      </c>
      <c r="V316" s="7" t="str">
        <f t="shared" ca="1" si="11"/>
        <v/>
      </c>
    </row>
    <row r="317" spans="1:31">
      <c r="A317" s="3" t="s">
        <v>145</v>
      </c>
      <c r="D317" s="3" t="s">
        <v>580</v>
      </c>
      <c r="E317" s="3" t="s">
        <v>581</v>
      </c>
      <c r="I317" t="s">
        <v>1490</v>
      </c>
      <c r="J317" s="7" t="s">
        <v>562</v>
      </c>
      <c r="L317" s="7">
        <v>1</v>
      </c>
      <c r="M317" s="7">
        <v>3</v>
      </c>
      <c r="N317" s="7" t="s">
        <v>1350</v>
      </c>
      <c r="O317" s="7" t="s">
        <v>1351</v>
      </c>
      <c r="S317" s="7">
        <v>10929</v>
      </c>
      <c r="U317" s="7" t="str">
        <f t="shared" ca="1" si="10"/>
        <v/>
      </c>
      <c r="V317" s="7" t="str">
        <f t="shared" ca="1" si="11"/>
        <v/>
      </c>
      <c r="W317" s="7" t="s">
        <v>1389</v>
      </c>
    </row>
    <row r="318" spans="1:31">
      <c r="A318" s="3" t="s">
        <v>146</v>
      </c>
      <c r="D318" s="3" t="s">
        <v>966</v>
      </c>
      <c r="E318" s="3" t="s">
        <v>967</v>
      </c>
      <c r="J318" s="7" t="s">
        <v>1392</v>
      </c>
      <c r="U318" s="7" t="str">
        <f t="shared" ca="1" si="10"/>
        <v/>
      </c>
      <c r="V318" s="7" t="str">
        <f t="shared" ca="1" si="11"/>
        <v/>
      </c>
      <c r="AB318" s="7" t="s">
        <v>1354</v>
      </c>
      <c r="AD318" s="7" t="s">
        <v>557</v>
      </c>
    </row>
    <row r="319" spans="1:31">
      <c r="A319" s="3" t="s">
        <v>147</v>
      </c>
      <c r="D319" s="3" t="s">
        <v>968</v>
      </c>
      <c r="E319" s="3" t="s">
        <v>969</v>
      </c>
      <c r="J319" s="7" t="s">
        <v>1392</v>
      </c>
      <c r="U319" s="7" t="str">
        <f t="shared" ca="1" si="10"/>
        <v/>
      </c>
      <c r="V319" s="7" t="str">
        <f t="shared" ca="1" si="11"/>
        <v/>
      </c>
      <c r="AB319" s="7" t="s">
        <v>1495</v>
      </c>
      <c r="AD319" s="7" t="s">
        <v>557</v>
      </c>
    </row>
    <row r="320" spans="1:31" ht="29">
      <c r="A320" s="3" t="s">
        <v>148</v>
      </c>
      <c r="D320" s="3" t="s">
        <v>974</v>
      </c>
      <c r="E320" s="3" t="s">
        <v>975</v>
      </c>
      <c r="F320" t="s">
        <v>572</v>
      </c>
      <c r="I320" t="s">
        <v>976</v>
      </c>
      <c r="U320" s="7" t="str">
        <f t="shared" ca="1" si="10"/>
        <v/>
      </c>
      <c r="V320" s="7" t="str">
        <f t="shared" ca="1" si="11"/>
        <v/>
      </c>
    </row>
    <row r="321" spans="1:31" ht="29">
      <c r="A321" s="3" t="s">
        <v>148</v>
      </c>
      <c r="D321" s="3" t="s">
        <v>971</v>
      </c>
      <c r="E321" s="4" t="s">
        <v>972</v>
      </c>
      <c r="F321" t="s">
        <v>570</v>
      </c>
      <c r="U321" s="7" t="str">
        <f t="shared" ref="U321:U384" ca="1" si="12">IF(ISNUMBER(T321),VALUE(MID(_xlfn.FORMULATEXT(T321),SEARCH("-",_xlfn.FORMULATEXT(T321))+1,LEN(_xlfn.FORMULATEXT(T321))-SEARCH("-",_xlfn.FORMULATEXT(T321)))), "")</f>
        <v/>
      </c>
      <c r="V321" s="7" t="str">
        <f t="shared" ref="V321:V384" ca="1" si="13">IF(ISNUMBER(T321), VALUE(MID(_xlfn.FORMULATEXT(T321), 2, SEARCH("-", _xlfn.FORMULATEXT(T321)) - 2)), "")</f>
        <v/>
      </c>
    </row>
    <row r="322" spans="1:31" ht="29">
      <c r="A322" s="3" t="s">
        <v>148</v>
      </c>
      <c r="D322" s="3" t="s">
        <v>970</v>
      </c>
      <c r="E322" s="3" t="s">
        <v>973</v>
      </c>
      <c r="J322" s="7" t="s">
        <v>558</v>
      </c>
      <c r="L322" s="7">
        <v>1</v>
      </c>
      <c r="M322" s="7">
        <v>4</v>
      </c>
      <c r="N322" s="7" t="s">
        <v>1350</v>
      </c>
      <c r="O322" s="7" t="s">
        <v>1345</v>
      </c>
      <c r="P322" s="7" t="s">
        <v>1407</v>
      </c>
      <c r="Q322" s="8" t="s">
        <v>1410</v>
      </c>
      <c r="S322" s="7">
        <v>10929</v>
      </c>
      <c r="U322" s="7" t="str">
        <f t="shared" ca="1" si="12"/>
        <v/>
      </c>
      <c r="V322" s="7" t="str">
        <f t="shared" ca="1" si="13"/>
        <v/>
      </c>
    </row>
    <row r="323" spans="1:31">
      <c r="A323" s="3" t="s">
        <v>149</v>
      </c>
      <c r="D323" s="3" t="s">
        <v>977</v>
      </c>
      <c r="E323" s="3" t="s">
        <v>978</v>
      </c>
      <c r="J323" s="7" t="s">
        <v>1390</v>
      </c>
      <c r="T323" s="7" t="s">
        <v>1391</v>
      </c>
      <c r="U323" s="7" t="str">
        <f t="shared" ca="1" si="12"/>
        <v/>
      </c>
      <c r="V323" s="7" t="str">
        <f t="shared" ca="1" si="13"/>
        <v/>
      </c>
      <c r="AE323" s="7" t="s">
        <v>1358</v>
      </c>
    </row>
    <row r="324" spans="1:31">
      <c r="A324" s="3" t="s">
        <v>150</v>
      </c>
      <c r="D324" s="3" t="s">
        <v>979</v>
      </c>
      <c r="E324" s="3" t="s">
        <v>980</v>
      </c>
      <c r="H324" t="s">
        <v>557</v>
      </c>
      <c r="J324" s="7" t="s">
        <v>558</v>
      </c>
      <c r="L324" s="7">
        <v>1</v>
      </c>
      <c r="M324" s="7">
        <v>3</v>
      </c>
      <c r="N324" s="7" t="s">
        <v>1344</v>
      </c>
      <c r="O324" s="7" t="s">
        <v>1345</v>
      </c>
      <c r="P324" s="7" t="s">
        <v>1407</v>
      </c>
      <c r="Q324" s="8" t="s">
        <v>1410</v>
      </c>
      <c r="S324" s="7">
        <v>162</v>
      </c>
      <c r="U324" s="7" t="str">
        <f t="shared" ca="1" si="12"/>
        <v/>
      </c>
      <c r="V324" s="7" t="str">
        <f t="shared" ca="1" si="13"/>
        <v/>
      </c>
    </row>
    <row r="325" spans="1:31">
      <c r="A325" s="3" t="s">
        <v>151</v>
      </c>
      <c r="D325" s="3" t="s">
        <v>981</v>
      </c>
      <c r="E325" s="3" t="s">
        <v>982</v>
      </c>
      <c r="H325" t="s">
        <v>557</v>
      </c>
      <c r="J325" s="7" t="s">
        <v>1392</v>
      </c>
      <c r="U325" s="7" t="str">
        <f t="shared" ca="1" si="12"/>
        <v/>
      </c>
      <c r="V325" s="7" t="str">
        <f t="shared" ca="1" si="13"/>
        <v/>
      </c>
      <c r="AB325" s="7" t="s">
        <v>1354</v>
      </c>
      <c r="AD325" s="7" t="s">
        <v>557</v>
      </c>
    </row>
    <row r="326" spans="1:31">
      <c r="A326" s="3" t="s">
        <v>152</v>
      </c>
      <c r="D326" s="3" t="s">
        <v>983</v>
      </c>
      <c r="E326" s="3" t="s">
        <v>1463</v>
      </c>
      <c r="J326" s="7" t="s">
        <v>1392</v>
      </c>
      <c r="U326" s="7" t="str">
        <f t="shared" ca="1" si="12"/>
        <v/>
      </c>
      <c r="V326" s="7" t="str">
        <f t="shared" ca="1" si="13"/>
        <v/>
      </c>
      <c r="AC326" s="7" t="s">
        <v>1402</v>
      </c>
      <c r="AD326" s="7" t="s">
        <v>557</v>
      </c>
    </row>
    <row r="327" spans="1:31">
      <c r="A327" s="3" t="s">
        <v>152</v>
      </c>
      <c r="D327" s="3" t="s">
        <v>984</v>
      </c>
      <c r="E327" s="3" t="s">
        <v>985</v>
      </c>
      <c r="J327" s="7" t="s">
        <v>558</v>
      </c>
      <c r="L327" s="7">
        <v>1</v>
      </c>
      <c r="M327" s="7">
        <v>2</v>
      </c>
      <c r="N327" s="7" t="s">
        <v>1350</v>
      </c>
      <c r="O327" s="7" t="s">
        <v>1391</v>
      </c>
      <c r="S327" s="7">
        <v>10929</v>
      </c>
      <c r="U327" s="7" t="str">
        <f t="shared" ca="1" si="12"/>
        <v/>
      </c>
      <c r="V327" s="7" t="str">
        <f t="shared" ca="1" si="13"/>
        <v/>
      </c>
    </row>
    <row r="328" spans="1:31">
      <c r="A328" s="3" t="s">
        <v>153</v>
      </c>
      <c r="D328" s="3" t="s">
        <v>477</v>
      </c>
      <c r="E328" s="3" t="s">
        <v>478</v>
      </c>
      <c r="J328" s="7" t="s">
        <v>1392</v>
      </c>
      <c r="U328" s="7" t="str">
        <f t="shared" ca="1" si="12"/>
        <v/>
      </c>
      <c r="V328" s="7" t="str">
        <f t="shared" ca="1" si="13"/>
        <v/>
      </c>
      <c r="AC328" s="7" t="s">
        <v>1492</v>
      </c>
      <c r="AD328" s="7" t="s">
        <v>557</v>
      </c>
    </row>
    <row r="329" spans="1:31">
      <c r="A329" s="3" t="s">
        <v>153</v>
      </c>
      <c r="D329" s="3" t="s">
        <v>479</v>
      </c>
      <c r="E329" s="3" t="s">
        <v>480</v>
      </c>
      <c r="J329" s="7" t="s">
        <v>1392</v>
      </c>
      <c r="U329" s="7" t="str">
        <f t="shared" ca="1" si="12"/>
        <v/>
      </c>
      <c r="V329" s="7" t="str">
        <f t="shared" ca="1" si="13"/>
        <v/>
      </c>
      <c r="AC329" s="7" t="s">
        <v>1492</v>
      </c>
      <c r="AD329" s="7" t="s">
        <v>557</v>
      </c>
    </row>
    <row r="330" spans="1:31">
      <c r="A330" s="3" t="s">
        <v>154</v>
      </c>
      <c r="D330" s="3" t="s">
        <v>287</v>
      </c>
      <c r="E330" s="3" t="s">
        <v>288</v>
      </c>
      <c r="H330" t="s">
        <v>565</v>
      </c>
      <c r="I330" t="s">
        <v>338</v>
      </c>
      <c r="J330" s="7" t="s">
        <v>1392</v>
      </c>
      <c r="U330" s="7" t="str">
        <f t="shared" ca="1" si="12"/>
        <v/>
      </c>
      <c r="V330" s="7" t="str">
        <f t="shared" ca="1" si="13"/>
        <v/>
      </c>
      <c r="AC330" s="7" t="s">
        <v>1492</v>
      </c>
      <c r="AD330" s="7" t="s">
        <v>557</v>
      </c>
    </row>
    <row r="331" spans="1:31">
      <c r="A331" s="3" t="s">
        <v>155</v>
      </c>
      <c r="D331" s="3" t="s">
        <v>329</v>
      </c>
      <c r="E331" s="3" t="s">
        <v>348</v>
      </c>
      <c r="J331" s="7" t="s">
        <v>1392</v>
      </c>
      <c r="U331" s="7" t="str">
        <f t="shared" ca="1" si="12"/>
        <v/>
      </c>
      <c r="V331" s="7" t="str">
        <f t="shared" ca="1" si="13"/>
        <v/>
      </c>
      <c r="AC331" s="7" t="s">
        <v>1402</v>
      </c>
      <c r="AD331" s="7" t="s">
        <v>557</v>
      </c>
    </row>
    <row r="332" spans="1:31">
      <c r="A332" s="3" t="s">
        <v>155</v>
      </c>
      <c r="D332" s="3" t="s">
        <v>986</v>
      </c>
      <c r="E332" s="3" t="s">
        <v>986</v>
      </c>
      <c r="F332" t="s">
        <v>572</v>
      </c>
      <c r="I332" t="s">
        <v>987</v>
      </c>
      <c r="U332" s="7" t="str">
        <f t="shared" ca="1" si="12"/>
        <v/>
      </c>
      <c r="V332" s="7" t="str">
        <f t="shared" ca="1" si="13"/>
        <v/>
      </c>
    </row>
    <row r="333" spans="1:31">
      <c r="A333" s="3" t="s">
        <v>156</v>
      </c>
      <c r="D333" s="3" t="s">
        <v>720</v>
      </c>
      <c r="E333" s="3" t="s">
        <v>721</v>
      </c>
      <c r="J333" s="7" t="s">
        <v>1392</v>
      </c>
      <c r="U333" s="7" t="str">
        <f t="shared" ca="1" si="12"/>
        <v/>
      </c>
      <c r="V333" s="7" t="str">
        <f t="shared" ca="1" si="13"/>
        <v/>
      </c>
      <c r="AB333" s="7" t="s">
        <v>1354</v>
      </c>
      <c r="AD333" s="7" t="s">
        <v>557</v>
      </c>
    </row>
    <row r="334" spans="1:31" ht="29">
      <c r="A334" s="3" t="s">
        <v>157</v>
      </c>
      <c r="D334" s="3" t="s">
        <v>988</v>
      </c>
      <c r="E334" s="3" t="s">
        <v>990</v>
      </c>
      <c r="J334" s="7" t="s">
        <v>1390</v>
      </c>
      <c r="T334" s="7">
        <f>112-42</f>
        <v>70</v>
      </c>
      <c r="U334" s="7">
        <f t="shared" ca="1" si="12"/>
        <v>42</v>
      </c>
      <c r="V334" s="7">
        <f t="shared" ca="1" si="13"/>
        <v>112</v>
      </c>
    </row>
    <row r="335" spans="1:31" ht="29">
      <c r="A335" s="3" t="s">
        <v>157</v>
      </c>
      <c r="D335" s="3" t="s">
        <v>989</v>
      </c>
      <c r="E335" s="3" t="s">
        <v>991</v>
      </c>
      <c r="J335" s="7" t="s">
        <v>562</v>
      </c>
      <c r="L335" s="7">
        <v>1</v>
      </c>
      <c r="M335" s="7">
        <v>2</v>
      </c>
      <c r="N335" s="7" t="s">
        <v>1350</v>
      </c>
      <c r="O335" s="7" t="s">
        <v>1391</v>
      </c>
      <c r="S335" s="7">
        <v>10929</v>
      </c>
      <c r="U335" s="7" t="str">
        <f t="shared" ca="1" si="12"/>
        <v/>
      </c>
      <c r="V335" s="7" t="str">
        <f t="shared" ca="1" si="13"/>
        <v/>
      </c>
    </row>
    <row r="336" spans="1:31" ht="29">
      <c r="A336" s="3" t="s">
        <v>157</v>
      </c>
      <c r="D336" s="3" t="s">
        <v>992</v>
      </c>
      <c r="E336" s="3" t="s">
        <v>993</v>
      </c>
      <c r="F336" t="s">
        <v>572</v>
      </c>
      <c r="I336" t="s">
        <v>270</v>
      </c>
      <c r="U336" s="7" t="str">
        <f t="shared" ca="1" si="12"/>
        <v/>
      </c>
      <c r="V336" s="7" t="str">
        <f t="shared" ca="1" si="13"/>
        <v/>
      </c>
    </row>
    <row r="337" spans="1:31">
      <c r="A337" s="3" t="s">
        <v>157</v>
      </c>
      <c r="D337" s="3" t="s">
        <v>320</v>
      </c>
      <c r="E337" s="3" t="s">
        <v>321</v>
      </c>
      <c r="J337" s="7" t="s">
        <v>1392</v>
      </c>
      <c r="U337" s="7" t="str">
        <f t="shared" ca="1" si="12"/>
        <v/>
      </c>
      <c r="V337" s="7" t="str">
        <f t="shared" ca="1" si="13"/>
        <v/>
      </c>
      <c r="AC337" s="7" t="s">
        <v>1402</v>
      </c>
      <c r="AD337" s="7" t="s">
        <v>557</v>
      </c>
    </row>
    <row r="338" spans="1:31">
      <c r="A338" s="3" t="s">
        <v>158</v>
      </c>
      <c r="D338" s="3" t="s">
        <v>994</v>
      </c>
      <c r="E338" s="3" t="s">
        <v>995</v>
      </c>
      <c r="F338" t="s">
        <v>572</v>
      </c>
      <c r="I338" t="s">
        <v>996</v>
      </c>
      <c r="U338" s="7" t="str">
        <f t="shared" ca="1" si="12"/>
        <v/>
      </c>
      <c r="V338" s="7" t="str">
        <f t="shared" ca="1" si="13"/>
        <v/>
      </c>
    </row>
    <row r="339" spans="1:31" ht="29">
      <c r="A339" s="3" t="s">
        <v>159</v>
      </c>
      <c r="D339" s="3" t="s">
        <v>997</v>
      </c>
      <c r="E339" s="3" t="s">
        <v>997</v>
      </c>
      <c r="F339" t="s">
        <v>572</v>
      </c>
      <c r="I339" t="s">
        <v>998</v>
      </c>
      <c r="U339" s="7" t="str">
        <f t="shared" ca="1" si="12"/>
        <v/>
      </c>
      <c r="V339" s="7" t="str">
        <f t="shared" ca="1" si="13"/>
        <v/>
      </c>
    </row>
    <row r="340" spans="1:31">
      <c r="A340" s="3" t="s">
        <v>159</v>
      </c>
      <c r="D340" s="3" t="s">
        <v>320</v>
      </c>
      <c r="E340" s="3" t="s">
        <v>321</v>
      </c>
      <c r="J340" s="7" t="s">
        <v>1392</v>
      </c>
      <c r="U340" s="7" t="str">
        <f t="shared" ca="1" si="12"/>
        <v/>
      </c>
      <c r="V340" s="7" t="str">
        <f t="shared" ca="1" si="13"/>
        <v/>
      </c>
      <c r="AC340" s="7" t="s">
        <v>1402</v>
      </c>
      <c r="AD340" s="7" t="s">
        <v>557</v>
      </c>
    </row>
    <row r="341" spans="1:31">
      <c r="A341" s="3" t="s">
        <v>159</v>
      </c>
      <c r="D341" s="3" t="s">
        <v>999</v>
      </c>
      <c r="E341" s="3" t="s">
        <v>1000</v>
      </c>
      <c r="J341" s="7" t="s">
        <v>558</v>
      </c>
      <c r="L341" s="7">
        <v>1</v>
      </c>
      <c r="M341" s="7">
        <v>4</v>
      </c>
      <c r="N341" s="7" t="s">
        <v>1350</v>
      </c>
      <c r="O341" s="7" t="s">
        <v>1345</v>
      </c>
      <c r="P341" s="7" t="s">
        <v>1407</v>
      </c>
      <c r="Q341" s="8" t="s">
        <v>1410</v>
      </c>
      <c r="S341" s="7">
        <v>10929</v>
      </c>
      <c r="U341" s="7" t="str">
        <f t="shared" ca="1" si="12"/>
        <v/>
      </c>
      <c r="V341" s="7" t="str">
        <f t="shared" ca="1" si="13"/>
        <v/>
      </c>
    </row>
    <row r="342" spans="1:31">
      <c r="A342" s="3" t="s">
        <v>159</v>
      </c>
      <c r="D342" s="3" t="s">
        <v>1001</v>
      </c>
      <c r="E342" s="3" t="s">
        <v>1002</v>
      </c>
      <c r="F342" t="s">
        <v>572</v>
      </c>
      <c r="I342" t="s">
        <v>1003</v>
      </c>
      <c r="U342" s="7" t="str">
        <f t="shared" ca="1" si="12"/>
        <v/>
      </c>
      <c r="V342" s="7" t="str">
        <f t="shared" ca="1" si="13"/>
        <v/>
      </c>
    </row>
    <row r="343" spans="1:31">
      <c r="A343" s="3" t="s">
        <v>160</v>
      </c>
      <c r="D343" s="3" t="s">
        <v>1004</v>
      </c>
      <c r="E343" s="3" t="s">
        <v>1005</v>
      </c>
      <c r="J343" s="7" t="s">
        <v>1392</v>
      </c>
      <c r="U343" s="7" t="str">
        <f t="shared" ca="1" si="12"/>
        <v/>
      </c>
      <c r="V343" s="7" t="str">
        <f t="shared" ca="1" si="13"/>
        <v/>
      </c>
      <c r="AB343" s="7" t="s">
        <v>1354</v>
      </c>
      <c r="AD343" s="7" t="s">
        <v>557</v>
      </c>
    </row>
    <row r="344" spans="1:31">
      <c r="A344" s="3" t="s">
        <v>160</v>
      </c>
      <c r="D344" s="3" t="s">
        <v>1006</v>
      </c>
      <c r="E344" s="3" t="s">
        <v>1007</v>
      </c>
      <c r="J344" s="7" t="s">
        <v>1392</v>
      </c>
      <c r="U344" s="7" t="str">
        <f t="shared" ca="1" si="12"/>
        <v/>
      </c>
      <c r="V344" s="7" t="str">
        <f t="shared" ca="1" si="13"/>
        <v/>
      </c>
      <c r="AB344" s="7" t="s">
        <v>1354</v>
      </c>
      <c r="AD344" s="7" t="s">
        <v>557</v>
      </c>
    </row>
    <row r="345" spans="1:31" ht="43.5">
      <c r="A345" s="3" t="s">
        <v>161</v>
      </c>
      <c r="D345" s="3" t="s">
        <v>1008</v>
      </c>
      <c r="E345" s="3" t="s">
        <v>1009</v>
      </c>
      <c r="J345" s="7" t="s">
        <v>1390</v>
      </c>
      <c r="T345" s="7" t="s">
        <v>1400</v>
      </c>
      <c r="U345" s="7" t="str">
        <f t="shared" ca="1" si="12"/>
        <v/>
      </c>
      <c r="V345" s="7" t="str">
        <f t="shared" ca="1" si="13"/>
        <v/>
      </c>
      <c r="AE345" s="7" t="s">
        <v>1358</v>
      </c>
    </row>
    <row r="346" spans="1:31" ht="43.5">
      <c r="A346" s="3" t="s">
        <v>161</v>
      </c>
      <c r="D346" s="3" t="s">
        <v>1010</v>
      </c>
      <c r="E346" s="3" t="s">
        <v>1011</v>
      </c>
      <c r="J346" s="7" t="s">
        <v>1390</v>
      </c>
      <c r="R346" s="7" t="s">
        <v>1346</v>
      </c>
      <c r="T346" s="7">
        <f>20-0</f>
        <v>20</v>
      </c>
      <c r="U346" s="7">
        <f t="shared" ca="1" si="12"/>
        <v>0</v>
      </c>
      <c r="V346" s="7">
        <f t="shared" ca="1" si="13"/>
        <v>20</v>
      </c>
      <c r="AE346" s="7" t="s">
        <v>1361</v>
      </c>
    </row>
    <row r="347" spans="1:31" ht="43.5">
      <c r="A347" s="3" t="s">
        <v>161</v>
      </c>
      <c r="D347" s="3" t="s">
        <v>1012</v>
      </c>
      <c r="E347" s="3" t="s">
        <v>1013</v>
      </c>
      <c r="F347" t="s">
        <v>572</v>
      </c>
      <c r="I347" t="s">
        <v>1014</v>
      </c>
      <c r="U347" s="7" t="str">
        <f t="shared" ca="1" si="12"/>
        <v/>
      </c>
      <c r="V347" s="7" t="str">
        <f t="shared" ca="1" si="13"/>
        <v/>
      </c>
    </row>
    <row r="348" spans="1:31">
      <c r="A348" s="3" t="s">
        <v>161</v>
      </c>
      <c r="D348" s="3" t="s">
        <v>1015</v>
      </c>
      <c r="E348" s="3" t="s">
        <v>1016</v>
      </c>
      <c r="J348" s="7" t="s">
        <v>1390</v>
      </c>
      <c r="T348" s="7">
        <f>615-203</f>
        <v>412</v>
      </c>
      <c r="U348" s="7">
        <f t="shared" ca="1" si="12"/>
        <v>203</v>
      </c>
      <c r="V348" s="7">
        <f t="shared" ca="1" si="13"/>
        <v>615</v>
      </c>
    </row>
    <row r="349" spans="1:31">
      <c r="A349" s="3" t="s">
        <v>161</v>
      </c>
      <c r="D349" s="3" t="s">
        <v>1017</v>
      </c>
      <c r="E349" s="3" t="s">
        <v>1018</v>
      </c>
      <c r="J349" s="7" t="s">
        <v>558</v>
      </c>
      <c r="L349" s="7">
        <v>1</v>
      </c>
      <c r="M349" s="7">
        <v>2</v>
      </c>
      <c r="N349" s="7" t="s">
        <v>1368</v>
      </c>
      <c r="O349" s="7" t="s">
        <v>1391</v>
      </c>
      <c r="S349" s="7">
        <v>1942</v>
      </c>
      <c r="U349" s="7" t="str">
        <f t="shared" ca="1" si="12"/>
        <v/>
      </c>
      <c r="V349" s="7" t="str">
        <f t="shared" ca="1" si="13"/>
        <v/>
      </c>
    </row>
    <row r="350" spans="1:31">
      <c r="A350" s="3" t="s">
        <v>162</v>
      </c>
      <c r="D350" s="3" t="s">
        <v>1019</v>
      </c>
      <c r="E350" s="3" t="s">
        <v>1020</v>
      </c>
      <c r="J350" s="7" t="s">
        <v>1392</v>
      </c>
      <c r="U350" s="7" t="str">
        <f t="shared" ca="1" si="12"/>
        <v/>
      </c>
      <c r="V350" s="7" t="str">
        <f t="shared" ca="1" si="13"/>
        <v/>
      </c>
      <c r="AE350" s="7" t="s">
        <v>1361</v>
      </c>
    </row>
    <row r="351" spans="1:31" ht="29">
      <c r="A351" s="3" t="s">
        <v>162</v>
      </c>
      <c r="D351" s="3" t="s">
        <v>1021</v>
      </c>
      <c r="E351" s="4" t="s">
        <v>1022</v>
      </c>
      <c r="F351" t="s">
        <v>570</v>
      </c>
      <c r="U351" s="7" t="str">
        <f t="shared" ca="1" si="12"/>
        <v/>
      </c>
      <c r="V351" s="7" t="str">
        <f t="shared" ca="1" si="13"/>
        <v/>
      </c>
    </row>
    <row r="352" spans="1:31">
      <c r="A352" s="3" t="s">
        <v>162</v>
      </c>
      <c r="D352" s="3" t="s">
        <v>414</v>
      </c>
      <c r="E352" s="3" t="s">
        <v>415</v>
      </c>
      <c r="J352" s="7" t="s">
        <v>1390</v>
      </c>
      <c r="T352" s="7" t="s">
        <v>1400</v>
      </c>
      <c r="U352" s="7" t="str">
        <f t="shared" ca="1" si="12"/>
        <v/>
      </c>
      <c r="V352" s="7" t="str">
        <f t="shared" ca="1" si="13"/>
        <v/>
      </c>
      <c r="AB352" s="7" t="s">
        <v>1396</v>
      </c>
      <c r="AD352" s="7" t="s">
        <v>557</v>
      </c>
    </row>
    <row r="353" spans="1:32">
      <c r="A353" s="3" t="s">
        <v>163</v>
      </c>
      <c r="D353" s="3" t="s">
        <v>481</v>
      </c>
      <c r="E353" s="3" t="s">
        <v>342</v>
      </c>
      <c r="J353" s="7" t="s">
        <v>1390</v>
      </c>
      <c r="T353" s="7" t="s">
        <v>1400</v>
      </c>
      <c r="U353" s="7" t="str">
        <f t="shared" ca="1" si="12"/>
        <v/>
      </c>
      <c r="V353" s="7" t="str">
        <f t="shared" ca="1" si="13"/>
        <v/>
      </c>
      <c r="AB353" s="7" t="s">
        <v>1396</v>
      </c>
      <c r="AD353" s="7" t="s">
        <v>557</v>
      </c>
    </row>
    <row r="354" spans="1:32">
      <c r="A354" s="3" t="s">
        <v>163</v>
      </c>
      <c r="D354" s="3" t="s">
        <v>1023</v>
      </c>
      <c r="E354" s="3" t="s">
        <v>1024</v>
      </c>
      <c r="J354" s="7" t="s">
        <v>1392</v>
      </c>
      <c r="U354" s="7" t="str">
        <f t="shared" ca="1" si="12"/>
        <v/>
      </c>
      <c r="V354" s="7" t="str">
        <f t="shared" ca="1" si="13"/>
        <v/>
      </c>
      <c r="AB354" s="7" t="s">
        <v>1354</v>
      </c>
      <c r="AD354" s="7" t="s">
        <v>557</v>
      </c>
    </row>
    <row r="355" spans="1:32">
      <c r="A355" s="3" t="s">
        <v>163</v>
      </c>
      <c r="D355" s="3" t="s">
        <v>1025</v>
      </c>
      <c r="E355" s="3" t="s">
        <v>1025</v>
      </c>
      <c r="F355" t="s">
        <v>572</v>
      </c>
      <c r="I355" t="s">
        <v>319</v>
      </c>
      <c r="U355" s="7" t="str">
        <f t="shared" ca="1" si="12"/>
        <v/>
      </c>
      <c r="V355" s="7" t="str">
        <f t="shared" ca="1" si="13"/>
        <v/>
      </c>
    </row>
    <row r="356" spans="1:32">
      <c r="A356" s="3" t="s">
        <v>164</v>
      </c>
      <c r="D356" s="3" t="s">
        <v>1026</v>
      </c>
      <c r="E356" s="3" t="s">
        <v>1027</v>
      </c>
      <c r="J356" s="7" t="s">
        <v>1392</v>
      </c>
      <c r="U356" s="7" t="str">
        <f t="shared" ca="1" si="12"/>
        <v/>
      </c>
      <c r="V356" s="7" t="str">
        <f t="shared" ca="1" si="13"/>
        <v/>
      </c>
    </row>
    <row r="357" spans="1:32">
      <c r="A357" s="3" t="s">
        <v>164</v>
      </c>
      <c r="D357" s="3" t="s">
        <v>1028</v>
      </c>
      <c r="E357" s="3" t="s">
        <v>1029</v>
      </c>
      <c r="J357" s="7" t="s">
        <v>1392</v>
      </c>
      <c r="U357" s="7" t="str">
        <f t="shared" ca="1" si="12"/>
        <v/>
      </c>
      <c r="V357" s="7" t="str">
        <f t="shared" ca="1" si="13"/>
        <v/>
      </c>
      <c r="AE357" s="7" t="s">
        <v>1355</v>
      </c>
    </row>
    <row r="358" spans="1:32">
      <c r="A358" s="3" t="s">
        <v>164</v>
      </c>
      <c r="D358" s="3" t="s">
        <v>1030</v>
      </c>
      <c r="E358" s="3" t="s">
        <v>1031</v>
      </c>
      <c r="J358" s="7" t="s">
        <v>1392</v>
      </c>
      <c r="U358" s="7" t="str">
        <f t="shared" ca="1" si="12"/>
        <v/>
      </c>
      <c r="V358" s="7" t="str">
        <f t="shared" ca="1" si="13"/>
        <v/>
      </c>
      <c r="AC358" s="7" t="s">
        <v>1404</v>
      </c>
      <c r="AD358" s="7" t="s">
        <v>557</v>
      </c>
    </row>
    <row r="359" spans="1:32">
      <c r="A359" s="3" t="s">
        <v>165</v>
      </c>
      <c r="D359" s="3" t="s">
        <v>482</v>
      </c>
      <c r="E359" s="3" t="s">
        <v>483</v>
      </c>
      <c r="J359" s="7" t="s">
        <v>1392</v>
      </c>
      <c r="U359" s="7" t="str">
        <f t="shared" ca="1" si="12"/>
        <v/>
      </c>
      <c r="V359" s="7" t="str">
        <f t="shared" ca="1" si="13"/>
        <v/>
      </c>
      <c r="AC359" s="7" t="s">
        <v>1402</v>
      </c>
      <c r="AD359" s="7" t="s">
        <v>557</v>
      </c>
    </row>
    <row r="360" spans="1:32">
      <c r="A360" s="3" t="s">
        <v>165</v>
      </c>
      <c r="D360" s="3" t="s">
        <v>854</v>
      </c>
      <c r="E360" s="3" t="s">
        <v>855</v>
      </c>
      <c r="J360" s="7" t="s">
        <v>1392</v>
      </c>
      <c r="U360" s="7" t="str">
        <f t="shared" ca="1" si="12"/>
        <v/>
      </c>
      <c r="V360" s="7" t="str">
        <f t="shared" ca="1" si="13"/>
        <v/>
      </c>
      <c r="AB360" s="7" t="s">
        <v>1354</v>
      </c>
      <c r="AD360" s="7" t="s">
        <v>557</v>
      </c>
    </row>
    <row r="361" spans="1:32" ht="72.5">
      <c r="A361" s="3" t="s">
        <v>166</v>
      </c>
      <c r="D361" s="3" t="s">
        <v>1464</v>
      </c>
      <c r="E361" s="3" t="s">
        <v>1465</v>
      </c>
      <c r="F361" t="s">
        <v>1336</v>
      </c>
      <c r="H361" t="s">
        <v>557</v>
      </c>
      <c r="I361" s="5" t="s">
        <v>1466</v>
      </c>
      <c r="J361" s="7" t="s">
        <v>558</v>
      </c>
      <c r="L361" s="7">
        <v>11</v>
      </c>
      <c r="M361" s="7">
        <v>51</v>
      </c>
      <c r="O361" s="7" t="s">
        <v>1345</v>
      </c>
      <c r="P361" s="7" t="s">
        <v>1401</v>
      </c>
      <c r="Q361" s="8" t="s">
        <v>1423</v>
      </c>
      <c r="S361" s="7">
        <v>21</v>
      </c>
      <c r="U361" s="7" t="str">
        <f t="shared" ca="1" si="12"/>
        <v/>
      </c>
      <c r="V361" s="7" t="str">
        <f t="shared" ca="1" si="13"/>
        <v/>
      </c>
      <c r="AF361" s="7" t="s">
        <v>557</v>
      </c>
    </row>
    <row r="362" spans="1:32">
      <c r="A362" s="3" t="s">
        <v>167</v>
      </c>
      <c r="D362" s="3" t="s">
        <v>1032</v>
      </c>
      <c r="E362" s="3" t="s">
        <v>1033</v>
      </c>
      <c r="J362" s="7" t="s">
        <v>1392</v>
      </c>
      <c r="U362" s="7" t="str">
        <f t="shared" ca="1" si="12"/>
        <v/>
      </c>
      <c r="V362" s="7" t="str">
        <f t="shared" ca="1" si="13"/>
        <v/>
      </c>
    </row>
    <row r="363" spans="1:32">
      <c r="A363" s="3" t="s">
        <v>168</v>
      </c>
      <c r="D363" s="3" t="s">
        <v>588</v>
      </c>
      <c r="E363" s="3" t="s">
        <v>588</v>
      </c>
      <c r="F363" t="s">
        <v>572</v>
      </c>
      <c r="I363" t="s">
        <v>594</v>
      </c>
      <c r="U363" s="7" t="str">
        <f t="shared" ca="1" si="12"/>
        <v/>
      </c>
      <c r="V363" s="7" t="str">
        <f t="shared" ca="1" si="13"/>
        <v/>
      </c>
    </row>
    <row r="364" spans="1:32">
      <c r="A364" s="3" t="s">
        <v>169</v>
      </c>
      <c r="D364" s="3" t="s">
        <v>314</v>
      </c>
      <c r="E364" s="3" t="s">
        <v>314</v>
      </c>
      <c r="F364" t="s">
        <v>572</v>
      </c>
      <c r="I364" t="s">
        <v>325</v>
      </c>
      <c r="U364" s="7" t="str">
        <f t="shared" ca="1" si="12"/>
        <v/>
      </c>
      <c r="V364" s="7" t="str">
        <f t="shared" ca="1" si="13"/>
        <v/>
      </c>
    </row>
    <row r="365" spans="1:32">
      <c r="A365" s="3" t="s">
        <v>169</v>
      </c>
      <c r="D365" s="3" t="s">
        <v>484</v>
      </c>
      <c r="E365" s="3" t="s">
        <v>485</v>
      </c>
      <c r="J365" s="7" t="s">
        <v>1390</v>
      </c>
      <c r="T365" s="7" t="s">
        <v>1400</v>
      </c>
      <c r="U365" s="7" t="str">
        <f t="shared" ca="1" si="12"/>
        <v/>
      </c>
      <c r="V365" s="7" t="str">
        <f t="shared" ca="1" si="13"/>
        <v/>
      </c>
      <c r="AB365" s="7" t="s">
        <v>1396</v>
      </c>
      <c r="AC365" s="7" t="s">
        <v>1406</v>
      </c>
      <c r="AD365" s="7" t="s">
        <v>557</v>
      </c>
    </row>
    <row r="366" spans="1:32">
      <c r="A366" s="3" t="s">
        <v>169</v>
      </c>
      <c r="D366" s="3" t="s">
        <v>486</v>
      </c>
      <c r="E366" s="3" t="s">
        <v>486</v>
      </c>
      <c r="F366" t="s">
        <v>572</v>
      </c>
      <c r="I366" t="s">
        <v>1034</v>
      </c>
      <c r="U366" s="7" t="str">
        <f t="shared" ca="1" si="12"/>
        <v/>
      </c>
      <c r="V366" s="7" t="str">
        <f t="shared" ca="1" si="13"/>
        <v/>
      </c>
    </row>
    <row r="367" spans="1:32">
      <c r="A367" s="3" t="s">
        <v>170</v>
      </c>
      <c r="D367" s="3" t="s">
        <v>344</v>
      </c>
      <c r="E367" s="3" t="s">
        <v>487</v>
      </c>
      <c r="J367" s="7" t="s">
        <v>1392</v>
      </c>
      <c r="U367" s="7" t="str">
        <f t="shared" ca="1" si="12"/>
        <v/>
      </c>
      <c r="V367" s="7" t="str">
        <f t="shared" ca="1" si="13"/>
        <v/>
      </c>
      <c r="AC367" s="7" t="s">
        <v>1403</v>
      </c>
      <c r="AD367" s="7" t="s">
        <v>557</v>
      </c>
    </row>
    <row r="368" spans="1:32">
      <c r="A368" s="3" t="s">
        <v>171</v>
      </c>
      <c r="D368" s="3" t="s">
        <v>1035</v>
      </c>
      <c r="E368" s="3" t="s">
        <v>283</v>
      </c>
      <c r="F368" t="s">
        <v>572</v>
      </c>
      <c r="I368" t="s">
        <v>878</v>
      </c>
      <c r="U368" s="7" t="str">
        <f t="shared" ca="1" si="12"/>
        <v/>
      </c>
      <c r="V368" s="7" t="str">
        <f t="shared" ca="1" si="13"/>
        <v/>
      </c>
    </row>
    <row r="369" spans="1:31">
      <c r="A369" s="3" t="s">
        <v>172</v>
      </c>
      <c r="D369" s="3" t="s">
        <v>585</v>
      </c>
      <c r="E369" s="3" t="s">
        <v>586</v>
      </c>
      <c r="J369" s="7" t="s">
        <v>1392</v>
      </c>
      <c r="U369" s="7" t="str">
        <f t="shared" ca="1" si="12"/>
        <v/>
      </c>
      <c r="V369" s="7" t="str">
        <f t="shared" ca="1" si="13"/>
        <v/>
      </c>
      <c r="AB369" s="7" t="s">
        <v>1495</v>
      </c>
      <c r="AD369" s="7" t="s">
        <v>557</v>
      </c>
    </row>
    <row r="370" spans="1:31">
      <c r="A370" s="3" t="s">
        <v>173</v>
      </c>
      <c r="D370" s="3" t="s">
        <v>488</v>
      </c>
      <c r="E370" s="3" t="s">
        <v>489</v>
      </c>
      <c r="J370" s="7" t="s">
        <v>1390</v>
      </c>
      <c r="T370" s="7" t="s">
        <v>1400</v>
      </c>
      <c r="U370" s="7" t="str">
        <f t="shared" ca="1" si="12"/>
        <v/>
      </c>
      <c r="V370" s="7" t="str">
        <f t="shared" ca="1" si="13"/>
        <v/>
      </c>
      <c r="AB370" s="7" t="s">
        <v>1396</v>
      </c>
      <c r="AD370" s="7" t="s">
        <v>557</v>
      </c>
    </row>
    <row r="371" spans="1:31">
      <c r="A371" s="3" t="s">
        <v>173</v>
      </c>
      <c r="D371" s="3" t="s">
        <v>1037</v>
      </c>
      <c r="E371" s="3" t="s">
        <v>1036</v>
      </c>
      <c r="G371" t="s">
        <v>557</v>
      </c>
      <c r="J371" s="7" t="s">
        <v>558</v>
      </c>
      <c r="L371" s="7">
        <v>1</v>
      </c>
      <c r="M371" s="7">
        <v>3</v>
      </c>
      <c r="N371" s="7" t="s">
        <v>1359</v>
      </c>
      <c r="O371" s="7" t="s">
        <v>1351</v>
      </c>
      <c r="S371" s="7">
        <v>9418</v>
      </c>
      <c r="U371" s="7" t="str">
        <f t="shared" ca="1" si="12"/>
        <v/>
      </c>
      <c r="V371" s="7" t="str">
        <f t="shared" ca="1" si="13"/>
        <v/>
      </c>
    </row>
    <row r="372" spans="1:31">
      <c r="A372" s="3" t="s">
        <v>174</v>
      </c>
      <c r="D372" s="3" t="s">
        <v>1038</v>
      </c>
      <c r="E372" s="3" t="s">
        <v>1039</v>
      </c>
      <c r="J372" s="7" t="s">
        <v>1392</v>
      </c>
      <c r="U372" s="7" t="str">
        <f t="shared" ca="1" si="12"/>
        <v/>
      </c>
      <c r="V372" s="7" t="str">
        <f t="shared" ca="1" si="13"/>
        <v/>
      </c>
      <c r="AB372" s="7" t="s">
        <v>1354</v>
      </c>
      <c r="AD372" s="7" t="s">
        <v>557</v>
      </c>
    </row>
    <row r="373" spans="1:31">
      <c r="A373" s="3" t="s">
        <v>175</v>
      </c>
      <c r="D373" s="3" t="s">
        <v>1040</v>
      </c>
      <c r="E373" s="3" t="s">
        <v>490</v>
      </c>
      <c r="H373" t="s">
        <v>557</v>
      </c>
      <c r="J373" s="7" t="s">
        <v>1390</v>
      </c>
      <c r="T373" s="7" t="s">
        <v>1400</v>
      </c>
      <c r="U373" s="7" t="str">
        <f t="shared" ca="1" si="12"/>
        <v/>
      </c>
      <c r="V373" s="7" t="str">
        <f t="shared" ca="1" si="13"/>
        <v/>
      </c>
      <c r="AB373" s="7" t="s">
        <v>1396</v>
      </c>
      <c r="AD373" s="7" t="s">
        <v>557</v>
      </c>
    </row>
    <row r="374" spans="1:31">
      <c r="A374" s="3" t="s">
        <v>175</v>
      </c>
      <c r="D374" s="3" t="s">
        <v>491</v>
      </c>
      <c r="E374" s="3" t="s">
        <v>492</v>
      </c>
      <c r="H374" t="s">
        <v>565</v>
      </c>
      <c r="I374" t="s">
        <v>495</v>
      </c>
      <c r="J374" s="7" t="s">
        <v>1390</v>
      </c>
      <c r="T374" s="7" t="s">
        <v>1400</v>
      </c>
      <c r="U374" s="7" t="str">
        <f t="shared" ca="1" si="12"/>
        <v/>
      </c>
      <c r="V374" s="7" t="str">
        <f t="shared" ca="1" si="13"/>
        <v/>
      </c>
      <c r="AB374" s="7" t="s">
        <v>1396</v>
      </c>
      <c r="AD374" s="7" t="s">
        <v>557</v>
      </c>
    </row>
    <row r="375" spans="1:31" ht="58">
      <c r="A375" s="3" t="s">
        <v>175</v>
      </c>
      <c r="D375" s="3" t="s">
        <v>1043</v>
      </c>
      <c r="E375" s="3" t="s">
        <v>1041</v>
      </c>
      <c r="H375" t="s">
        <v>557</v>
      </c>
      <c r="J375" s="7" t="s">
        <v>1390</v>
      </c>
      <c r="T375" s="7" t="s">
        <v>1400</v>
      </c>
      <c r="U375" s="7" t="str">
        <f t="shared" ca="1" si="12"/>
        <v/>
      </c>
      <c r="V375" s="7" t="str">
        <f t="shared" ca="1" si="13"/>
        <v/>
      </c>
      <c r="AB375" s="7" t="s">
        <v>1396</v>
      </c>
      <c r="AD375" s="7" t="s">
        <v>557</v>
      </c>
    </row>
    <row r="376" spans="1:31" ht="58">
      <c r="A376" s="3" t="s">
        <v>175</v>
      </c>
      <c r="D376" s="3" t="s">
        <v>1044</v>
      </c>
      <c r="E376" s="4" t="s">
        <v>1046</v>
      </c>
      <c r="F376" t="s">
        <v>570</v>
      </c>
      <c r="U376" s="7" t="str">
        <f t="shared" ca="1" si="12"/>
        <v/>
      </c>
      <c r="V376" s="7" t="str">
        <f t="shared" ca="1" si="13"/>
        <v/>
      </c>
    </row>
    <row r="377" spans="1:31" ht="43.5">
      <c r="A377" s="3" t="s">
        <v>175</v>
      </c>
      <c r="D377" s="3" t="s">
        <v>1042</v>
      </c>
      <c r="E377" s="3" t="s">
        <v>1047</v>
      </c>
      <c r="J377" s="7" t="s">
        <v>1390</v>
      </c>
      <c r="T377" s="7" t="s">
        <v>1400</v>
      </c>
      <c r="U377" s="7" t="str">
        <f t="shared" ca="1" si="12"/>
        <v/>
      </c>
      <c r="V377" s="7" t="str">
        <f t="shared" ca="1" si="13"/>
        <v/>
      </c>
      <c r="AB377" s="7" t="s">
        <v>1396</v>
      </c>
      <c r="AD377" s="7" t="s">
        <v>557</v>
      </c>
    </row>
    <row r="378" spans="1:31" ht="58">
      <c r="A378" s="3" t="s">
        <v>175</v>
      </c>
      <c r="D378" s="3" t="s">
        <v>1045</v>
      </c>
      <c r="E378" s="3" t="s">
        <v>1048</v>
      </c>
      <c r="J378" s="7" t="s">
        <v>1392</v>
      </c>
      <c r="U378" s="7" t="str">
        <f t="shared" ca="1" si="12"/>
        <v/>
      </c>
      <c r="V378" s="7" t="str">
        <f t="shared" ca="1" si="13"/>
        <v/>
      </c>
      <c r="AC378" s="7" t="s">
        <v>1405</v>
      </c>
      <c r="AD378" s="7" t="s">
        <v>564</v>
      </c>
      <c r="AE378" s="7" t="s">
        <v>1358</v>
      </c>
    </row>
    <row r="379" spans="1:31" ht="58">
      <c r="A379" s="3" t="s">
        <v>175</v>
      </c>
      <c r="D379" s="3" t="s">
        <v>1051</v>
      </c>
      <c r="E379" s="3" t="s">
        <v>1050</v>
      </c>
      <c r="J379" s="7" t="s">
        <v>562</v>
      </c>
      <c r="L379" s="7">
        <v>1</v>
      </c>
      <c r="M379" s="7">
        <v>3</v>
      </c>
      <c r="N379" s="7" t="s">
        <v>1350</v>
      </c>
      <c r="O379" s="7" t="s">
        <v>1351</v>
      </c>
      <c r="S379" s="7">
        <v>10929</v>
      </c>
      <c r="U379" s="7" t="str">
        <f t="shared" ca="1" si="12"/>
        <v/>
      </c>
      <c r="V379" s="7" t="str">
        <f t="shared" ca="1" si="13"/>
        <v/>
      </c>
    </row>
    <row r="380" spans="1:31" ht="58">
      <c r="A380" s="3" t="s">
        <v>175</v>
      </c>
      <c r="D380" s="3" t="s">
        <v>1049</v>
      </c>
      <c r="E380" s="3" t="s">
        <v>1052</v>
      </c>
      <c r="J380" s="7" t="s">
        <v>558</v>
      </c>
      <c r="L380" s="7">
        <v>1</v>
      </c>
      <c r="M380" s="7">
        <v>6</v>
      </c>
      <c r="N380" s="7" t="s">
        <v>1364</v>
      </c>
      <c r="O380" s="7" t="s">
        <v>1345</v>
      </c>
      <c r="P380" s="7" t="s">
        <v>1409</v>
      </c>
      <c r="Q380" s="8" t="s">
        <v>1410</v>
      </c>
      <c r="S380" s="7">
        <v>1225</v>
      </c>
      <c r="U380" s="7" t="str">
        <f t="shared" ca="1" si="12"/>
        <v/>
      </c>
      <c r="V380" s="7" t="str">
        <f t="shared" ca="1" si="13"/>
        <v/>
      </c>
    </row>
    <row r="381" spans="1:31">
      <c r="A381" s="3" t="s">
        <v>176</v>
      </c>
      <c r="D381" s="3" t="s">
        <v>305</v>
      </c>
      <c r="E381" s="3" t="s">
        <v>297</v>
      </c>
      <c r="J381" s="7" t="s">
        <v>1392</v>
      </c>
      <c r="U381" s="7" t="str">
        <f t="shared" ca="1" si="12"/>
        <v/>
      </c>
      <c r="V381" s="7" t="str">
        <f t="shared" ca="1" si="13"/>
        <v/>
      </c>
      <c r="AC381" s="7" t="s">
        <v>1403</v>
      </c>
      <c r="AD381" s="7" t="s">
        <v>557</v>
      </c>
      <c r="AE381" s="7" t="s">
        <v>1358</v>
      </c>
    </row>
    <row r="382" spans="1:31" ht="29">
      <c r="A382" s="3" t="s">
        <v>176</v>
      </c>
      <c r="D382" s="3" t="s">
        <v>1053</v>
      </c>
      <c r="E382" s="3" t="s">
        <v>1054</v>
      </c>
      <c r="J382" s="7" t="s">
        <v>1392</v>
      </c>
      <c r="U382" s="7" t="str">
        <f t="shared" ca="1" si="12"/>
        <v/>
      </c>
      <c r="V382" s="7" t="str">
        <f t="shared" ca="1" si="13"/>
        <v/>
      </c>
      <c r="AE382" s="7" t="s">
        <v>1361</v>
      </c>
    </row>
    <row r="383" spans="1:31" ht="29">
      <c r="A383" s="3" t="s">
        <v>176</v>
      </c>
      <c r="D383" s="3" t="s">
        <v>1055</v>
      </c>
      <c r="E383" s="3" t="s">
        <v>1056</v>
      </c>
      <c r="J383" s="7" t="s">
        <v>1390</v>
      </c>
      <c r="T383" s="7">
        <f>17-32</f>
        <v>-15</v>
      </c>
      <c r="U383" s="7">
        <f t="shared" ca="1" si="12"/>
        <v>32</v>
      </c>
      <c r="V383" s="7">
        <f t="shared" ca="1" si="13"/>
        <v>17</v>
      </c>
    </row>
    <row r="384" spans="1:31" ht="29">
      <c r="A384" s="3" t="s">
        <v>177</v>
      </c>
      <c r="D384" s="3" t="s">
        <v>1057</v>
      </c>
      <c r="E384" s="3" t="s">
        <v>1058</v>
      </c>
      <c r="J384" s="7" t="s">
        <v>1393</v>
      </c>
      <c r="T384" s="7">
        <f>0-36</f>
        <v>-36</v>
      </c>
      <c r="U384" s="7">
        <f t="shared" ca="1" si="12"/>
        <v>36</v>
      </c>
      <c r="V384" s="7">
        <f t="shared" ca="1" si="13"/>
        <v>0</v>
      </c>
      <c r="AE384" s="7" t="s">
        <v>1355</v>
      </c>
    </row>
    <row r="385" spans="1:31">
      <c r="A385" s="3" t="s">
        <v>177</v>
      </c>
      <c r="D385" s="3" t="s">
        <v>1059</v>
      </c>
      <c r="E385" s="3" t="s">
        <v>1060</v>
      </c>
      <c r="J385" s="7" t="s">
        <v>558</v>
      </c>
      <c r="L385" s="7">
        <v>1</v>
      </c>
      <c r="M385" s="7">
        <v>4</v>
      </c>
      <c r="N385" s="7" t="s">
        <v>1350</v>
      </c>
      <c r="O385" s="7" t="s">
        <v>1351</v>
      </c>
      <c r="S385" s="7">
        <v>10929</v>
      </c>
      <c r="U385" s="7" t="str">
        <f t="shared" ref="U385:U448" ca="1" si="14">IF(ISNUMBER(T385),VALUE(MID(_xlfn.FORMULATEXT(T385),SEARCH("-",_xlfn.FORMULATEXT(T385))+1,LEN(_xlfn.FORMULATEXT(T385))-SEARCH("-",_xlfn.FORMULATEXT(T385)))), "")</f>
        <v/>
      </c>
      <c r="V385" s="7" t="str">
        <f t="shared" ref="V385:V448" ca="1" si="15">IF(ISNUMBER(T385), VALUE(MID(_xlfn.FORMULATEXT(T385), 2, SEARCH("-", _xlfn.FORMULATEXT(T385)) - 2)), "")</f>
        <v/>
      </c>
    </row>
    <row r="386" spans="1:31">
      <c r="A386" s="3" t="s">
        <v>178</v>
      </c>
      <c r="D386" s="3" t="s">
        <v>1061</v>
      </c>
      <c r="E386" s="3" t="s">
        <v>1062</v>
      </c>
      <c r="J386" s="7" t="s">
        <v>1392</v>
      </c>
      <c r="U386" s="7" t="str">
        <f t="shared" ca="1" si="14"/>
        <v/>
      </c>
      <c r="V386" s="7" t="str">
        <f t="shared" ca="1" si="15"/>
        <v/>
      </c>
      <c r="AB386" s="7" t="s">
        <v>1354</v>
      </c>
      <c r="AD386" s="7" t="s">
        <v>557</v>
      </c>
    </row>
    <row r="387" spans="1:31">
      <c r="A387" s="3" t="s">
        <v>179</v>
      </c>
      <c r="D387" s="3" t="s">
        <v>1063</v>
      </c>
      <c r="E387" s="3" t="s">
        <v>1064</v>
      </c>
      <c r="J387" s="7" t="s">
        <v>1392</v>
      </c>
      <c r="U387" s="7" t="str">
        <f t="shared" ca="1" si="14"/>
        <v/>
      </c>
      <c r="V387" s="7" t="str">
        <f t="shared" ca="1" si="15"/>
        <v/>
      </c>
    </row>
    <row r="388" spans="1:31">
      <c r="A388" s="3" t="s">
        <v>179</v>
      </c>
      <c r="D388" s="3" t="s">
        <v>1065</v>
      </c>
      <c r="E388" s="3" t="s">
        <v>1066</v>
      </c>
      <c r="J388" s="7" t="s">
        <v>1392</v>
      </c>
      <c r="U388" s="7" t="str">
        <f t="shared" ca="1" si="14"/>
        <v/>
      </c>
      <c r="V388" s="7" t="str">
        <f t="shared" ca="1" si="15"/>
        <v/>
      </c>
      <c r="AB388" s="7" t="s">
        <v>1354</v>
      </c>
      <c r="AD388" s="7" t="s">
        <v>557</v>
      </c>
    </row>
    <row r="389" spans="1:31">
      <c r="A389" s="3" t="s">
        <v>180</v>
      </c>
      <c r="D389" s="3" t="s">
        <v>339</v>
      </c>
      <c r="E389" s="3" t="s">
        <v>493</v>
      </c>
      <c r="H389" t="s">
        <v>557</v>
      </c>
      <c r="J389" s="7" t="s">
        <v>1390</v>
      </c>
      <c r="U389" s="7" t="str">
        <f t="shared" ca="1" si="14"/>
        <v/>
      </c>
      <c r="V389" s="7" t="str">
        <f t="shared" ca="1" si="15"/>
        <v/>
      </c>
      <c r="AE389" s="7" t="s">
        <v>1349</v>
      </c>
    </row>
    <row r="390" spans="1:31">
      <c r="A390" s="3" t="s">
        <v>180</v>
      </c>
      <c r="D390" s="3" t="s">
        <v>1067</v>
      </c>
      <c r="E390" s="3" t="s">
        <v>1067</v>
      </c>
      <c r="F390" t="s">
        <v>572</v>
      </c>
      <c r="I390" t="s">
        <v>1068</v>
      </c>
      <c r="U390" s="7" t="str">
        <f t="shared" ca="1" si="14"/>
        <v/>
      </c>
      <c r="V390" s="7" t="str">
        <f t="shared" ca="1" si="15"/>
        <v/>
      </c>
    </row>
    <row r="391" spans="1:31">
      <c r="A391" s="3" t="s">
        <v>181</v>
      </c>
      <c r="D391" s="3" t="s">
        <v>1069</v>
      </c>
      <c r="E391" s="3" t="s">
        <v>1070</v>
      </c>
      <c r="J391" s="7" t="s">
        <v>1392</v>
      </c>
      <c r="U391" s="7" t="str">
        <f t="shared" ca="1" si="14"/>
        <v/>
      </c>
      <c r="V391" s="7" t="str">
        <f t="shared" ca="1" si="15"/>
        <v/>
      </c>
      <c r="AB391" s="7" t="s">
        <v>1354</v>
      </c>
      <c r="AD391" s="7" t="s">
        <v>557</v>
      </c>
    </row>
    <row r="392" spans="1:31">
      <c r="A392" s="3" t="s">
        <v>181</v>
      </c>
      <c r="D392" s="3" t="s">
        <v>1071</v>
      </c>
      <c r="E392" s="3" t="s">
        <v>1072</v>
      </c>
      <c r="J392" s="7" t="s">
        <v>1392</v>
      </c>
      <c r="U392" s="7" t="str">
        <f t="shared" ca="1" si="14"/>
        <v/>
      </c>
      <c r="V392" s="7" t="str">
        <f t="shared" ca="1" si="15"/>
        <v/>
      </c>
      <c r="AB392" s="7" t="s">
        <v>1354</v>
      </c>
      <c r="AD392" s="7" t="s">
        <v>557</v>
      </c>
    </row>
    <row r="393" spans="1:31">
      <c r="A393" s="3" t="s">
        <v>182</v>
      </c>
      <c r="D393" s="3" t="s">
        <v>1073</v>
      </c>
      <c r="E393" s="3" t="s">
        <v>1074</v>
      </c>
      <c r="J393" s="7" t="s">
        <v>562</v>
      </c>
      <c r="L393" s="7">
        <v>1</v>
      </c>
      <c r="M393" s="7">
        <v>3</v>
      </c>
      <c r="N393" s="7" t="s">
        <v>1350</v>
      </c>
      <c r="O393" s="7" t="s">
        <v>1351</v>
      </c>
      <c r="S393" s="7">
        <v>10929</v>
      </c>
      <c r="U393" s="7" t="str">
        <f t="shared" ca="1" si="14"/>
        <v/>
      </c>
      <c r="V393" s="7" t="str">
        <f t="shared" ca="1" si="15"/>
        <v/>
      </c>
    </row>
    <row r="394" spans="1:31" ht="29">
      <c r="A394" s="3" t="s">
        <v>182</v>
      </c>
      <c r="D394" s="3" t="s">
        <v>1075</v>
      </c>
      <c r="E394" s="3" t="s">
        <v>1076</v>
      </c>
      <c r="J394" s="7" t="s">
        <v>1392</v>
      </c>
      <c r="U394" s="7" t="str">
        <f t="shared" ca="1" si="14"/>
        <v/>
      </c>
      <c r="V394" s="7" t="str">
        <f t="shared" ca="1" si="15"/>
        <v/>
      </c>
      <c r="AB394" s="7" t="s">
        <v>1354</v>
      </c>
      <c r="AD394" s="7" t="s">
        <v>557</v>
      </c>
    </row>
    <row r="395" spans="1:31" ht="29">
      <c r="A395" s="3" t="s">
        <v>182</v>
      </c>
      <c r="D395" s="3" t="s">
        <v>1077</v>
      </c>
      <c r="E395" s="3" t="s">
        <v>1078</v>
      </c>
      <c r="F395" t="s">
        <v>572</v>
      </c>
      <c r="I395" t="s">
        <v>269</v>
      </c>
      <c r="U395" s="7" t="str">
        <f t="shared" ca="1" si="14"/>
        <v/>
      </c>
      <c r="V395" s="7" t="str">
        <f t="shared" ca="1" si="15"/>
        <v/>
      </c>
    </row>
    <row r="396" spans="1:31">
      <c r="A396" s="3" t="s">
        <v>183</v>
      </c>
      <c r="D396" s="3" t="s">
        <v>494</v>
      </c>
      <c r="E396" s="3" t="s">
        <v>494</v>
      </c>
      <c r="F396" t="s">
        <v>572</v>
      </c>
      <c r="I396" t="s">
        <v>1079</v>
      </c>
      <c r="U396" s="7" t="str">
        <f t="shared" ca="1" si="14"/>
        <v/>
      </c>
      <c r="V396" s="7" t="str">
        <f t="shared" ca="1" si="15"/>
        <v/>
      </c>
    </row>
    <row r="397" spans="1:31">
      <c r="A397" s="3" t="s">
        <v>183</v>
      </c>
      <c r="D397" s="3" t="s">
        <v>1080</v>
      </c>
      <c r="E397" s="3" t="s">
        <v>1081</v>
      </c>
      <c r="J397" s="7" t="s">
        <v>1390</v>
      </c>
      <c r="T397" s="7" t="s">
        <v>1400</v>
      </c>
      <c r="U397" s="7" t="str">
        <f t="shared" ca="1" si="14"/>
        <v/>
      </c>
      <c r="V397" s="7" t="str">
        <f t="shared" ca="1" si="15"/>
        <v/>
      </c>
      <c r="AB397" s="7" t="s">
        <v>1396</v>
      </c>
      <c r="AD397" s="7" t="s">
        <v>557</v>
      </c>
    </row>
    <row r="398" spans="1:31">
      <c r="A398" s="3" t="s">
        <v>184</v>
      </c>
      <c r="D398" s="3" t="s">
        <v>1082</v>
      </c>
      <c r="E398" s="3" t="s">
        <v>1083</v>
      </c>
      <c r="H398" t="s">
        <v>557</v>
      </c>
      <c r="J398" s="7" t="s">
        <v>558</v>
      </c>
      <c r="L398" s="7">
        <v>1</v>
      </c>
      <c r="M398" s="7">
        <v>2</v>
      </c>
      <c r="N398" s="7" t="s">
        <v>1350</v>
      </c>
      <c r="O398" s="7" t="s">
        <v>1391</v>
      </c>
      <c r="S398" s="7">
        <v>10929</v>
      </c>
      <c r="U398" s="7" t="str">
        <f t="shared" ca="1" si="14"/>
        <v/>
      </c>
      <c r="V398" s="7" t="str">
        <f t="shared" ca="1" si="15"/>
        <v/>
      </c>
      <c r="AE398" s="7" t="s">
        <v>1355</v>
      </c>
    </row>
    <row r="399" spans="1:31">
      <c r="A399" s="3" t="s">
        <v>185</v>
      </c>
      <c r="D399" s="3" t="s">
        <v>495</v>
      </c>
      <c r="E399" s="3" t="s">
        <v>492</v>
      </c>
      <c r="J399" s="7" t="s">
        <v>1390</v>
      </c>
      <c r="T399" s="7" t="s">
        <v>1400</v>
      </c>
      <c r="U399" s="7" t="str">
        <f t="shared" ca="1" si="14"/>
        <v/>
      </c>
      <c r="V399" s="7" t="str">
        <f t="shared" ca="1" si="15"/>
        <v/>
      </c>
      <c r="AB399" s="7" t="s">
        <v>1396</v>
      </c>
      <c r="AC399" s="7" t="s">
        <v>1493</v>
      </c>
      <c r="AD399" s="7" t="s">
        <v>557</v>
      </c>
    </row>
    <row r="400" spans="1:31">
      <c r="A400" s="3" t="s">
        <v>185</v>
      </c>
      <c r="D400" s="4" t="s">
        <v>496</v>
      </c>
      <c r="E400" s="3" t="s">
        <v>497</v>
      </c>
      <c r="F400" t="s">
        <v>556</v>
      </c>
      <c r="U400" s="7" t="str">
        <f t="shared" ca="1" si="14"/>
        <v/>
      </c>
      <c r="V400" s="7" t="str">
        <f t="shared" ca="1" si="15"/>
        <v/>
      </c>
    </row>
    <row r="401" spans="1:32">
      <c r="A401" s="3" t="s">
        <v>185</v>
      </c>
      <c r="D401" s="3" t="s">
        <v>1084</v>
      </c>
      <c r="E401" s="3" t="s">
        <v>1632</v>
      </c>
      <c r="F401" t="s">
        <v>566</v>
      </c>
      <c r="H401" t="s">
        <v>557</v>
      </c>
      <c r="U401" s="7" t="str">
        <f t="shared" ca="1" si="14"/>
        <v/>
      </c>
      <c r="V401" s="7" t="str">
        <f t="shared" ca="1" si="15"/>
        <v/>
      </c>
    </row>
    <row r="402" spans="1:32">
      <c r="A402" s="3" t="s">
        <v>186</v>
      </c>
      <c r="D402" s="3" t="s">
        <v>1085</v>
      </c>
      <c r="E402" s="3" t="s">
        <v>1085</v>
      </c>
      <c r="F402" t="s">
        <v>572</v>
      </c>
      <c r="I402" t="s">
        <v>1086</v>
      </c>
      <c r="U402" s="7" t="str">
        <f t="shared" ca="1" si="14"/>
        <v/>
      </c>
      <c r="V402" s="7" t="str">
        <f t="shared" ca="1" si="15"/>
        <v/>
      </c>
    </row>
    <row r="403" spans="1:32">
      <c r="A403" s="3" t="s">
        <v>187</v>
      </c>
      <c r="D403" s="3" t="s">
        <v>285</v>
      </c>
      <c r="E403" s="3" t="s">
        <v>286</v>
      </c>
      <c r="J403" s="7" t="s">
        <v>1392</v>
      </c>
      <c r="U403" s="7" t="str">
        <f t="shared" ca="1" si="14"/>
        <v/>
      </c>
      <c r="V403" s="7" t="str">
        <f t="shared" ca="1" si="15"/>
        <v/>
      </c>
      <c r="AC403" s="7" t="s">
        <v>1403</v>
      </c>
      <c r="AD403" s="7" t="s">
        <v>557</v>
      </c>
    </row>
    <row r="404" spans="1:32">
      <c r="A404" s="3" t="s">
        <v>187</v>
      </c>
      <c r="D404" s="3" t="s">
        <v>1087</v>
      </c>
      <c r="E404" s="3" t="s">
        <v>1088</v>
      </c>
      <c r="J404" s="7" t="s">
        <v>1392</v>
      </c>
      <c r="U404" s="7" t="str">
        <f t="shared" ca="1" si="14"/>
        <v/>
      </c>
      <c r="V404" s="7" t="str">
        <f t="shared" ca="1" si="15"/>
        <v/>
      </c>
      <c r="AB404" s="7" t="s">
        <v>1354</v>
      </c>
      <c r="AD404" s="7" t="s">
        <v>557</v>
      </c>
    </row>
    <row r="405" spans="1:32">
      <c r="A405" s="3" t="s">
        <v>188</v>
      </c>
      <c r="D405" s="3" t="s">
        <v>1089</v>
      </c>
      <c r="E405" s="3" t="s">
        <v>1090</v>
      </c>
      <c r="F405" t="s">
        <v>572</v>
      </c>
      <c r="I405" t="s">
        <v>1091</v>
      </c>
      <c r="U405" s="7" t="str">
        <f t="shared" ca="1" si="14"/>
        <v/>
      </c>
      <c r="V405" s="7" t="str">
        <f t="shared" ca="1" si="15"/>
        <v/>
      </c>
    </row>
    <row r="406" spans="1:32">
      <c r="A406" s="3" t="s">
        <v>189</v>
      </c>
      <c r="D406" s="3" t="s">
        <v>1092</v>
      </c>
      <c r="E406" s="3" t="s">
        <v>1092</v>
      </c>
      <c r="F406" t="s">
        <v>572</v>
      </c>
      <c r="I406" t="s">
        <v>1093</v>
      </c>
      <c r="U406" s="7" t="str">
        <f t="shared" ca="1" si="14"/>
        <v/>
      </c>
      <c r="V406" s="7" t="str">
        <f t="shared" ca="1" si="15"/>
        <v/>
      </c>
    </row>
    <row r="407" spans="1:32">
      <c r="A407" s="3" t="s">
        <v>189</v>
      </c>
      <c r="D407" s="3" t="s">
        <v>324</v>
      </c>
      <c r="E407" s="3" t="s">
        <v>302</v>
      </c>
      <c r="F407" t="s">
        <v>572</v>
      </c>
      <c r="I407" t="s">
        <v>318</v>
      </c>
      <c r="U407" s="7" t="str">
        <f t="shared" ca="1" si="14"/>
        <v/>
      </c>
      <c r="V407" s="7" t="str">
        <f t="shared" ca="1" si="15"/>
        <v/>
      </c>
    </row>
    <row r="408" spans="1:32">
      <c r="A408" s="3" t="s">
        <v>189</v>
      </c>
      <c r="D408" s="3" t="s">
        <v>854</v>
      </c>
      <c r="E408" s="3" t="s">
        <v>855</v>
      </c>
      <c r="J408" s="7" t="s">
        <v>1392</v>
      </c>
      <c r="U408" s="7" t="str">
        <f t="shared" ca="1" si="14"/>
        <v/>
      </c>
      <c r="V408" s="7" t="str">
        <f t="shared" ca="1" si="15"/>
        <v/>
      </c>
      <c r="AB408" s="7" t="s">
        <v>1354</v>
      </c>
      <c r="AD408" s="7" t="s">
        <v>557</v>
      </c>
    </row>
    <row r="409" spans="1:32">
      <c r="A409" s="3" t="s">
        <v>189</v>
      </c>
      <c r="D409" s="3" t="s">
        <v>498</v>
      </c>
      <c r="E409" s="3" t="s">
        <v>341</v>
      </c>
      <c r="J409" s="7" t="s">
        <v>1390</v>
      </c>
      <c r="T409" s="7" t="s">
        <v>1400</v>
      </c>
      <c r="U409" s="7" t="str">
        <f t="shared" ca="1" si="14"/>
        <v/>
      </c>
      <c r="V409" s="7" t="str">
        <f t="shared" ca="1" si="15"/>
        <v/>
      </c>
      <c r="AE409" s="7" t="s">
        <v>1349</v>
      </c>
    </row>
    <row r="410" spans="1:32">
      <c r="A410" s="3" t="s">
        <v>190</v>
      </c>
      <c r="D410" s="3" t="s">
        <v>1094</v>
      </c>
      <c r="E410" s="3" t="s">
        <v>1094</v>
      </c>
      <c r="F410" t="s">
        <v>572</v>
      </c>
      <c r="I410" t="s">
        <v>1095</v>
      </c>
      <c r="U410" s="7" t="str">
        <f t="shared" ca="1" si="14"/>
        <v/>
      </c>
      <c r="V410" s="7" t="str">
        <f t="shared" ca="1" si="15"/>
        <v/>
      </c>
    </row>
    <row r="411" spans="1:32">
      <c r="A411" s="3" t="s">
        <v>191</v>
      </c>
      <c r="D411" s="3" t="s">
        <v>1096</v>
      </c>
      <c r="E411" s="3" t="s">
        <v>1096</v>
      </c>
      <c r="F411" t="s">
        <v>572</v>
      </c>
      <c r="I411" t="s">
        <v>878</v>
      </c>
      <c r="U411" s="7" t="str">
        <f t="shared" ca="1" si="14"/>
        <v/>
      </c>
      <c r="V411" s="7" t="str">
        <f t="shared" ca="1" si="15"/>
        <v/>
      </c>
    </row>
    <row r="412" spans="1:32" ht="29">
      <c r="A412" s="3" t="s">
        <v>191</v>
      </c>
      <c r="D412" s="3" t="s">
        <v>1097</v>
      </c>
      <c r="E412" s="3" t="s">
        <v>1098</v>
      </c>
      <c r="J412" s="7" t="s">
        <v>1392</v>
      </c>
      <c r="U412" s="7" t="str">
        <f t="shared" ca="1" si="14"/>
        <v/>
      </c>
      <c r="V412" s="7" t="str">
        <f t="shared" ca="1" si="15"/>
        <v/>
      </c>
      <c r="AE412" s="7" t="s">
        <v>1355</v>
      </c>
    </row>
    <row r="413" spans="1:32" ht="29">
      <c r="A413" s="3" t="s">
        <v>191</v>
      </c>
      <c r="D413" s="3" t="s">
        <v>1099</v>
      </c>
      <c r="E413" s="3" t="s">
        <v>1100</v>
      </c>
      <c r="F413" t="s">
        <v>572</v>
      </c>
      <c r="I413" t="s">
        <v>1101</v>
      </c>
      <c r="U413" s="7" t="str">
        <f t="shared" ca="1" si="14"/>
        <v/>
      </c>
      <c r="V413" s="7" t="str">
        <f t="shared" ca="1" si="15"/>
        <v/>
      </c>
    </row>
    <row r="414" spans="1:32">
      <c r="A414" s="3" t="s">
        <v>192</v>
      </c>
      <c r="D414" s="3" t="s">
        <v>499</v>
      </c>
      <c r="E414" s="3" t="s">
        <v>500</v>
      </c>
      <c r="J414" s="7" t="s">
        <v>1392</v>
      </c>
      <c r="U414" s="7" t="str">
        <f t="shared" ca="1" si="14"/>
        <v/>
      </c>
      <c r="V414" s="7" t="str">
        <f t="shared" ca="1" si="15"/>
        <v/>
      </c>
      <c r="AB414" s="7" t="s">
        <v>1354</v>
      </c>
      <c r="AD414" s="7" t="s">
        <v>557</v>
      </c>
    </row>
    <row r="415" spans="1:32" ht="29">
      <c r="A415" s="3" t="s">
        <v>192</v>
      </c>
      <c r="D415" s="3" t="s">
        <v>1103</v>
      </c>
      <c r="E415" s="3" t="s">
        <v>1104</v>
      </c>
      <c r="J415" s="7" t="s">
        <v>1392</v>
      </c>
      <c r="U415" s="7" t="str">
        <f t="shared" ca="1" si="14"/>
        <v/>
      </c>
      <c r="V415" s="7" t="str">
        <f t="shared" ca="1" si="15"/>
        <v/>
      </c>
      <c r="AB415" s="7" t="s">
        <v>1354</v>
      </c>
      <c r="AD415" s="7" t="s">
        <v>557</v>
      </c>
    </row>
    <row r="416" spans="1:32" ht="29">
      <c r="A416" s="3" t="s">
        <v>192</v>
      </c>
      <c r="D416" s="3" t="s">
        <v>1102</v>
      </c>
      <c r="E416" s="3" t="s">
        <v>1105</v>
      </c>
      <c r="F416" t="s">
        <v>1336</v>
      </c>
      <c r="H416" t="s">
        <v>557</v>
      </c>
      <c r="I416" s="5"/>
      <c r="J416" s="7" t="s">
        <v>558</v>
      </c>
      <c r="L416" s="7">
        <v>3</v>
      </c>
      <c r="M416" s="7">
        <v>13</v>
      </c>
      <c r="O416" s="7" t="s">
        <v>1351</v>
      </c>
      <c r="S416" s="7">
        <v>11</v>
      </c>
      <c r="U416" s="7" t="str">
        <f t="shared" ca="1" si="14"/>
        <v/>
      </c>
      <c r="V416" s="7" t="str">
        <f t="shared" ca="1" si="15"/>
        <v/>
      </c>
      <c r="AF416" s="7" t="s">
        <v>557</v>
      </c>
    </row>
    <row r="417" spans="1:32" ht="29">
      <c r="A417" s="3" t="s">
        <v>192</v>
      </c>
      <c r="D417" s="3" t="s">
        <v>1106</v>
      </c>
      <c r="E417" s="3" t="s">
        <v>1107</v>
      </c>
      <c r="H417" t="s">
        <v>557</v>
      </c>
      <c r="J417" s="7" t="s">
        <v>558</v>
      </c>
      <c r="L417" s="7">
        <v>2</v>
      </c>
      <c r="M417" s="7">
        <v>11</v>
      </c>
      <c r="O417" s="7" t="s">
        <v>1351</v>
      </c>
      <c r="R417" s="7" t="s">
        <v>1352</v>
      </c>
      <c r="S417" s="7">
        <v>1</v>
      </c>
      <c r="U417" s="7" t="str">
        <f t="shared" ca="1" si="14"/>
        <v/>
      </c>
      <c r="V417" s="7" t="str">
        <f t="shared" ca="1" si="15"/>
        <v/>
      </c>
    </row>
    <row r="418" spans="1:32">
      <c r="A418" s="3" t="s">
        <v>192</v>
      </c>
      <c r="D418" s="3" t="s">
        <v>1108</v>
      </c>
      <c r="E418" s="3" t="s">
        <v>1109</v>
      </c>
      <c r="H418" t="s">
        <v>557</v>
      </c>
      <c r="J418" s="7" t="s">
        <v>1392</v>
      </c>
      <c r="U418" s="7" t="str">
        <f t="shared" ca="1" si="14"/>
        <v/>
      </c>
      <c r="V418" s="7" t="str">
        <f t="shared" ca="1" si="15"/>
        <v/>
      </c>
      <c r="AB418" s="7" t="s">
        <v>1354</v>
      </c>
      <c r="AD418" s="7" t="s">
        <v>557</v>
      </c>
    </row>
    <row r="419" spans="1:32">
      <c r="A419" s="3" t="s">
        <v>193</v>
      </c>
      <c r="D419" s="3" t="s">
        <v>1110</v>
      </c>
      <c r="E419" s="3" t="s">
        <v>1111</v>
      </c>
      <c r="J419" s="7" t="s">
        <v>1392</v>
      </c>
      <c r="U419" s="7" t="str">
        <f t="shared" ca="1" si="14"/>
        <v/>
      </c>
      <c r="V419" s="7" t="str">
        <f t="shared" ca="1" si="15"/>
        <v/>
      </c>
      <c r="AB419" s="7" t="s">
        <v>1354</v>
      </c>
      <c r="AD419" s="7" t="s">
        <v>557</v>
      </c>
    </row>
    <row r="420" spans="1:32">
      <c r="A420" s="3" t="s">
        <v>193</v>
      </c>
      <c r="D420" s="3" t="s">
        <v>501</v>
      </c>
      <c r="E420" s="3" t="s">
        <v>502</v>
      </c>
      <c r="J420" s="7" t="s">
        <v>1390</v>
      </c>
      <c r="T420" s="7" t="s">
        <v>1391</v>
      </c>
      <c r="U420" s="7" t="str">
        <f t="shared" ca="1" si="14"/>
        <v/>
      </c>
      <c r="V420" s="7" t="str">
        <f t="shared" ca="1" si="15"/>
        <v/>
      </c>
      <c r="AB420" s="7" t="s">
        <v>1396</v>
      </c>
      <c r="AC420" s="7" t="s">
        <v>1403</v>
      </c>
      <c r="AD420" s="7" t="s">
        <v>557</v>
      </c>
    </row>
    <row r="421" spans="1:32">
      <c r="A421" s="3" t="s">
        <v>193</v>
      </c>
      <c r="D421" s="3" t="s">
        <v>303</v>
      </c>
      <c r="E421" s="3" t="s">
        <v>350</v>
      </c>
      <c r="I421" t="s">
        <v>1644</v>
      </c>
      <c r="J421" s="7" t="s">
        <v>1392</v>
      </c>
      <c r="U421" s="7" t="str">
        <f t="shared" ca="1" si="14"/>
        <v/>
      </c>
      <c r="V421" s="7" t="str">
        <f t="shared" ca="1" si="15"/>
        <v/>
      </c>
      <c r="W421" s="7" t="s">
        <v>1389</v>
      </c>
    </row>
    <row r="422" spans="1:32">
      <c r="A422" s="3" t="s">
        <v>193</v>
      </c>
      <c r="D422" s="3" t="s">
        <v>289</v>
      </c>
      <c r="E422" s="3" t="s">
        <v>503</v>
      </c>
      <c r="F422" t="s">
        <v>566</v>
      </c>
      <c r="U422" s="7" t="str">
        <f t="shared" ca="1" si="14"/>
        <v/>
      </c>
      <c r="V422" s="7" t="str">
        <f t="shared" ca="1" si="15"/>
        <v/>
      </c>
    </row>
    <row r="423" spans="1:32">
      <c r="A423" s="3" t="s">
        <v>193</v>
      </c>
      <c r="D423" s="3" t="s">
        <v>1112</v>
      </c>
      <c r="E423" s="3" t="s">
        <v>1112</v>
      </c>
      <c r="F423" t="s">
        <v>572</v>
      </c>
      <c r="I423" t="s">
        <v>589</v>
      </c>
      <c r="U423" s="7" t="str">
        <f t="shared" ca="1" si="14"/>
        <v/>
      </c>
      <c r="V423" s="7" t="str">
        <f t="shared" ca="1" si="15"/>
        <v/>
      </c>
    </row>
    <row r="424" spans="1:32" ht="72.5">
      <c r="A424" s="3" t="s">
        <v>194</v>
      </c>
      <c r="D424" s="3" t="s">
        <v>1467</v>
      </c>
      <c r="E424" s="3" t="s">
        <v>1469</v>
      </c>
      <c r="I424" t="s">
        <v>1491</v>
      </c>
      <c r="J424" s="7" t="s">
        <v>1392</v>
      </c>
      <c r="U424" s="7" t="str">
        <f t="shared" ca="1" si="14"/>
        <v/>
      </c>
      <c r="V424" s="7" t="str">
        <f t="shared" ca="1" si="15"/>
        <v/>
      </c>
      <c r="W424" s="7" t="s">
        <v>4</v>
      </c>
    </row>
    <row r="425" spans="1:32" ht="72.5">
      <c r="A425" s="3" t="s">
        <v>194</v>
      </c>
      <c r="D425" s="3" t="s">
        <v>1468</v>
      </c>
      <c r="E425" s="3" t="s">
        <v>1470</v>
      </c>
      <c r="F425" t="s">
        <v>1336</v>
      </c>
      <c r="H425" t="s">
        <v>557</v>
      </c>
      <c r="I425" t="s">
        <v>1472</v>
      </c>
      <c r="J425" s="7" t="s">
        <v>558</v>
      </c>
      <c r="L425" s="7">
        <v>7</v>
      </c>
      <c r="M425" s="7">
        <v>36</v>
      </c>
      <c r="O425" s="7" t="s">
        <v>1345</v>
      </c>
      <c r="P425" s="7" t="s">
        <v>1419</v>
      </c>
      <c r="Q425" s="8" t="s">
        <v>1471</v>
      </c>
      <c r="S425" s="7">
        <v>8</v>
      </c>
      <c r="U425" s="7" t="str">
        <f t="shared" ca="1" si="14"/>
        <v/>
      </c>
      <c r="V425" s="7" t="str">
        <f t="shared" ca="1" si="15"/>
        <v/>
      </c>
      <c r="AF425" s="7" t="s">
        <v>557</v>
      </c>
    </row>
    <row r="426" spans="1:32">
      <c r="A426" s="3" t="s">
        <v>195</v>
      </c>
      <c r="D426" s="3" t="s">
        <v>1113</v>
      </c>
      <c r="E426" s="3" t="s">
        <v>1114</v>
      </c>
      <c r="J426" s="7" t="s">
        <v>1392</v>
      </c>
      <c r="U426" s="7" t="str">
        <f t="shared" ca="1" si="14"/>
        <v/>
      </c>
      <c r="V426" s="7" t="str">
        <f t="shared" ca="1" si="15"/>
        <v/>
      </c>
      <c r="AC426" s="7" t="s">
        <v>1416</v>
      </c>
      <c r="AD426" s="7" t="s">
        <v>557</v>
      </c>
      <c r="AE426" s="7" t="s">
        <v>1361</v>
      </c>
    </row>
    <row r="427" spans="1:32">
      <c r="A427" s="3" t="s">
        <v>195</v>
      </c>
      <c r="D427" s="3" t="s">
        <v>504</v>
      </c>
      <c r="E427" s="3" t="s">
        <v>504</v>
      </c>
      <c r="F427" t="s">
        <v>572</v>
      </c>
      <c r="I427" t="s">
        <v>1115</v>
      </c>
      <c r="U427" s="7" t="str">
        <f t="shared" ca="1" si="14"/>
        <v/>
      </c>
      <c r="V427" s="7" t="str">
        <f t="shared" ca="1" si="15"/>
        <v/>
      </c>
    </row>
    <row r="428" spans="1:32">
      <c r="A428" s="3" t="s">
        <v>195</v>
      </c>
      <c r="D428" s="3" t="s">
        <v>505</v>
      </c>
      <c r="E428" s="3" t="s">
        <v>506</v>
      </c>
      <c r="J428" s="7" t="s">
        <v>1390</v>
      </c>
      <c r="T428" s="7" t="s">
        <v>1391</v>
      </c>
      <c r="U428" s="7" t="str">
        <f t="shared" ca="1" si="14"/>
        <v/>
      </c>
      <c r="V428" s="7" t="str">
        <f t="shared" ca="1" si="15"/>
        <v/>
      </c>
      <c r="AB428" s="7" t="s">
        <v>1396</v>
      </c>
      <c r="AC428" s="7" t="s">
        <v>1403</v>
      </c>
      <c r="AD428" s="7" t="s">
        <v>557</v>
      </c>
    </row>
    <row r="429" spans="1:32">
      <c r="A429" s="3" t="s">
        <v>196</v>
      </c>
      <c r="D429" s="3" t="s">
        <v>1116</v>
      </c>
      <c r="E429" s="3" t="s">
        <v>1117</v>
      </c>
      <c r="J429" s="7" t="s">
        <v>1392</v>
      </c>
      <c r="U429" s="7" t="str">
        <f t="shared" ca="1" si="14"/>
        <v/>
      </c>
      <c r="V429" s="7" t="str">
        <f t="shared" ca="1" si="15"/>
        <v/>
      </c>
    </row>
    <row r="430" spans="1:32">
      <c r="A430" s="3" t="s">
        <v>196</v>
      </c>
      <c r="D430" s="3" t="s">
        <v>507</v>
      </c>
      <c r="E430" s="3" t="s">
        <v>508</v>
      </c>
      <c r="J430" s="7" t="s">
        <v>1392</v>
      </c>
      <c r="U430" s="7" t="str">
        <f t="shared" ca="1" si="14"/>
        <v/>
      </c>
      <c r="V430" s="7" t="str">
        <f t="shared" ca="1" si="15"/>
        <v/>
      </c>
    </row>
    <row r="431" spans="1:32">
      <c r="A431" s="3" t="s">
        <v>196</v>
      </c>
      <c r="D431" s="3" t="s">
        <v>275</v>
      </c>
      <c r="E431" s="3" t="s">
        <v>276</v>
      </c>
      <c r="J431" s="7" t="s">
        <v>1390</v>
      </c>
      <c r="T431" s="7" t="s">
        <v>1400</v>
      </c>
      <c r="U431" s="7" t="str">
        <f t="shared" ca="1" si="14"/>
        <v/>
      </c>
      <c r="V431" s="7" t="str">
        <f t="shared" ca="1" si="15"/>
        <v/>
      </c>
      <c r="AB431" s="7" t="s">
        <v>1396</v>
      </c>
      <c r="AC431" s="7" t="s">
        <v>1405</v>
      </c>
      <c r="AD431" s="7" t="s">
        <v>557</v>
      </c>
    </row>
    <row r="432" spans="1:32">
      <c r="A432" s="3" t="s">
        <v>196</v>
      </c>
      <c r="D432" s="3" t="s">
        <v>1118</v>
      </c>
      <c r="E432" s="3" t="s">
        <v>1119</v>
      </c>
      <c r="J432" s="7" t="s">
        <v>1392</v>
      </c>
      <c r="U432" s="7" t="str">
        <f t="shared" ca="1" si="14"/>
        <v/>
      </c>
      <c r="V432" s="7" t="str">
        <f t="shared" ca="1" si="15"/>
        <v/>
      </c>
      <c r="AC432" s="7" t="s">
        <v>1416</v>
      </c>
      <c r="AD432" s="7" t="s">
        <v>557</v>
      </c>
      <c r="AE432" s="7" t="s">
        <v>1361</v>
      </c>
    </row>
    <row r="433" spans="1:31" ht="29">
      <c r="A433" s="3" t="s">
        <v>196</v>
      </c>
      <c r="D433" s="3" t="s">
        <v>1120</v>
      </c>
      <c r="E433" s="3" t="s">
        <v>1120</v>
      </c>
      <c r="F433" t="s">
        <v>572</v>
      </c>
      <c r="I433" t="s">
        <v>291</v>
      </c>
      <c r="U433" s="7" t="str">
        <f t="shared" ca="1" si="14"/>
        <v/>
      </c>
      <c r="V433" s="7" t="str">
        <f t="shared" ca="1" si="15"/>
        <v/>
      </c>
    </row>
    <row r="434" spans="1:31" ht="29">
      <c r="A434" s="3" t="s">
        <v>196</v>
      </c>
      <c r="D434" s="3" t="s">
        <v>1121</v>
      </c>
      <c r="E434" s="3" t="s">
        <v>1121</v>
      </c>
      <c r="F434" t="s">
        <v>572</v>
      </c>
      <c r="I434" t="s">
        <v>273</v>
      </c>
      <c r="U434" s="7" t="str">
        <f t="shared" ca="1" si="14"/>
        <v/>
      </c>
      <c r="V434" s="7" t="str">
        <f t="shared" ca="1" si="15"/>
        <v/>
      </c>
    </row>
    <row r="435" spans="1:31">
      <c r="A435" s="3" t="s">
        <v>197</v>
      </c>
      <c r="D435" s="3" t="s">
        <v>578</v>
      </c>
      <c r="E435" s="3" t="s">
        <v>573</v>
      </c>
      <c r="J435" s="7" t="s">
        <v>1392</v>
      </c>
      <c r="U435" s="7" t="str">
        <f t="shared" ca="1" si="14"/>
        <v/>
      </c>
      <c r="V435" s="7" t="str">
        <f t="shared" ca="1" si="15"/>
        <v/>
      </c>
      <c r="AB435" s="7" t="s">
        <v>1495</v>
      </c>
      <c r="AD435" s="7" t="s">
        <v>557</v>
      </c>
    </row>
    <row r="436" spans="1:31" ht="29">
      <c r="A436" s="3" t="s">
        <v>198</v>
      </c>
      <c r="D436" s="3" t="s">
        <v>1123</v>
      </c>
      <c r="E436" s="3" t="s">
        <v>1124</v>
      </c>
      <c r="J436" s="7" t="s">
        <v>1392</v>
      </c>
      <c r="U436" s="7" t="str">
        <f t="shared" ca="1" si="14"/>
        <v/>
      </c>
      <c r="V436" s="7" t="str">
        <f t="shared" ca="1" si="15"/>
        <v/>
      </c>
      <c r="AE436" s="7" t="s">
        <v>1358</v>
      </c>
    </row>
    <row r="437" spans="1:31" ht="29">
      <c r="A437" s="3" t="s">
        <v>198</v>
      </c>
      <c r="D437" s="3" t="s">
        <v>1125</v>
      </c>
      <c r="E437" s="3" t="s">
        <v>1122</v>
      </c>
      <c r="J437" s="7" t="s">
        <v>562</v>
      </c>
      <c r="L437" s="7">
        <v>1</v>
      </c>
      <c r="M437" s="7">
        <v>3</v>
      </c>
      <c r="N437" s="7" t="s">
        <v>1366</v>
      </c>
      <c r="O437" s="7" t="s">
        <v>1351</v>
      </c>
      <c r="S437" s="7">
        <v>16</v>
      </c>
      <c r="U437" s="7" t="str">
        <f t="shared" ca="1" si="14"/>
        <v/>
      </c>
      <c r="V437" s="7" t="str">
        <f t="shared" ca="1" si="15"/>
        <v/>
      </c>
    </row>
    <row r="438" spans="1:31" ht="29">
      <c r="A438" s="3" t="s">
        <v>198</v>
      </c>
      <c r="D438" s="3" t="s">
        <v>1126</v>
      </c>
      <c r="E438" s="3" t="s">
        <v>1127</v>
      </c>
      <c r="J438" s="7" t="s">
        <v>1390</v>
      </c>
      <c r="T438" s="7" t="s">
        <v>1400</v>
      </c>
      <c r="U438" s="7" t="str">
        <f t="shared" ca="1" si="14"/>
        <v/>
      </c>
      <c r="V438" s="7" t="str">
        <f t="shared" ca="1" si="15"/>
        <v/>
      </c>
      <c r="AB438" s="7" t="s">
        <v>1396</v>
      </c>
      <c r="AD438" s="7" t="s">
        <v>557</v>
      </c>
    </row>
    <row r="439" spans="1:31">
      <c r="A439" s="3" t="s">
        <v>198</v>
      </c>
      <c r="D439" s="3" t="s">
        <v>509</v>
      </c>
      <c r="E439" s="3" t="s">
        <v>510</v>
      </c>
      <c r="J439" s="7" t="s">
        <v>1390</v>
      </c>
      <c r="T439" s="7" t="s">
        <v>1391</v>
      </c>
      <c r="U439" s="7" t="str">
        <f t="shared" ca="1" si="14"/>
        <v/>
      </c>
      <c r="V439" s="7" t="str">
        <f t="shared" ca="1" si="15"/>
        <v/>
      </c>
      <c r="AB439" s="7" t="s">
        <v>1396</v>
      </c>
      <c r="AC439" s="7" t="s">
        <v>1403</v>
      </c>
      <c r="AD439" s="7" t="s">
        <v>557</v>
      </c>
    </row>
    <row r="440" spans="1:31">
      <c r="A440" s="3" t="s">
        <v>198</v>
      </c>
      <c r="D440" s="3" t="s">
        <v>1128</v>
      </c>
      <c r="E440" s="3" t="s">
        <v>1129</v>
      </c>
      <c r="J440" s="7" t="s">
        <v>1390</v>
      </c>
      <c r="T440" s="7" t="s">
        <v>1400</v>
      </c>
      <c r="U440" s="7" t="str">
        <f t="shared" ca="1" si="14"/>
        <v/>
      </c>
      <c r="V440" s="7" t="str">
        <f t="shared" ca="1" si="15"/>
        <v/>
      </c>
      <c r="AB440" s="7" t="s">
        <v>1396</v>
      </c>
      <c r="AD440" s="7" t="s">
        <v>557</v>
      </c>
    </row>
    <row r="441" spans="1:31">
      <c r="A441" s="3" t="s">
        <v>198</v>
      </c>
      <c r="D441" s="3" t="s">
        <v>511</v>
      </c>
      <c r="E441" s="3" t="s">
        <v>512</v>
      </c>
      <c r="J441" s="7" t="s">
        <v>1392</v>
      </c>
      <c r="U441" s="7" t="str">
        <f t="shared" ca="1" si="14"/>
        <v/>
      </c>
      <c r="V441" s="7" t="str">
        <f t="shared" ca="1" si="15"/>
        <v/>
      </c>
    </row>
    <row r="442" spans="1:31" ht="29">
      <c r="A442" s="3" t="s">
        <v>199</v>
      </c>
      <c r="D442" s="3" t="s">
        <v>1130</v>
      </c>
      <c r="E442" s="3" t="s">
        <v>1473</v>
      </c>
      <c r="J442" s="7" t="s">
        <v>1392</v>
      </c>
      <c r="U442" s="7" t="str">
        <f t="shared" ca="1" si="14"/>
        <v/>
      </c>
      <c r="V442" s="7" t="str">
        <f t="shared" ca="1" si="15"/>
        <v/>
      </c>
    </row>
    <row r="443" spans="1:31">
      <c r="A443" s="3" t="s">
        <v>199</v>
      </c>
      <c r="D443" s="3" t="s">
        <v>1474</v>
      </c>
      <c r="E443" s="3" t="s">
        <v>1475</v>
      </c>
      <c r="I443" t="s">
        <v>1497</v>
      </c>
      <c r="J443" s="7" t="s">
        <v>1392</v>
      </c>
      <c r="U443" s="7" t="str">
        <f t="shared" ca="1" si="14"/>
        <v/>
      </c>
      <c r="V443" s="7" t="str">
        <f t="shared" ca="1" si="15"/>
        <v/>
      </c>
    </row>
    <row r="444" spans="1:31" ht="29">
      <c r="A444" s="3" t="s">
        <v>199</v>
      </c>
      <c r="D444" s="3" t="s">
        <v>1131</v>
      </c>
      <c r="E444" s="3" t="s">
        <v>1132</v>
      </c>
      <c r="F444" t="s">
        <v>566</v>
      </c>
      <c r="H444" t="s">
        <v>565</v>
      </c>
      <c r="I444" t="s">
        <v>1135</v>
      </c>
      <c r="U444" s="7" t="str">
        <f t="shared" ca="1" si="14"/>
        <v/>
      </c>
      <c r="V444" s="7" t="str">
        <f t="shared" ca="1" si="15"/>
        <v/>
      </c>
    </row>
    <row r="445" spans="1:31" ht="29">
      <c r="A445" s="3" t="s">
        <v>199</v>
      </c>
      <c r="D445" s="3" t="s">
        <v>1133</v>
      </c>
      <c r="E445" s="3" t="s">
        <v>1134</v>
      </c>
      <c r="J445" s="7" t="s">
        <v>1390</v>
      </c>
      <c r="T445" s="7" t="s">
        <v>1391</v>
      </c>
      <c r="U445" s="7" t="str">
        <f t="shared" ca="1" si="14"/>
        <v/>
      </c>
      <c r="V445" s="7" t="str">
        <f t="shared" ca="1" si="15"/>
        <v/>
      </c>
      <c r="AB445" s="7" t="s">
        <v>1396</v>
      </c>
      <c r="AC445" s="7" t="s">
        <v>1403</v>
      </c>
      <c r="AD445" s="7" t="s">
        <v>557</v>
      </c>
    </row>
    <row r="446" spans="1:31">
      <c r="A446" s="3" t="s">
        <v>200</v>
      </c>
      <c r="D446" s="3" t="s">
        <v>1136</v>
      </c>
      <c r="E446" s="3" t="s">
        <v>1137</v>
      </c>
      <c r="J446" s="7" t="s">
        <v>1392</v>
      </c>
      <c r="U446" s="7" t="str">
        <f t="shared" ca="1" si="14"/>
        <v/>
      </c>
      <c r="V446" s="7" t="str">
        <f t="shared" ca="1" si="15"/>
        <v/>
      </c>
      <c r="AB446" s="7" t="s">
        <v>1354</v>
      </c>
      <c r="AD446" s="7" t="s">
        <v>557</v>
      </c>
    </row>
    <row r="447" spans="1:31">
      <c r="A447" s="3" t="s">
        <v>201</v>
      </c>
      <c r="D447" s="3" t="s">
        <v>1138</v>
      </c>
      <c r="E447" s="4" t="s">
        <v>1139</v>
      </c>
      <c r="F447" t="s">
        <v>570</v>
      </c>
      <c r="U447" s="7" t="str">
        <f t="shared" ca="1" si="14"/>
        <v/>
      </c>
      <c r="V447" s="7" t="str">
        <f t="shared" ca="1" si="15"/>
        <v/>
      </c>
    </row>
    <row r="448" spans="1:31">
      <c r="A448" s="3" t="s">
        <v>201</v>
      </c>
      <c r="D448" s="3" t="s">
        <v>513</v>
      </c>
      <c r="E448" s="3" t="s">
        <v>327</v>
      </c>
      <c r="J448" s="7" t="s">
        <v>1390</v>
      </c>
      <c r="T448" s="7" t="s">
        <v>1400</v>
      </c>
      <c r="U448" s="7" t="str">
        <f t="shared" ca="1" si="14"/>
        <v/>
      </c>
      <c r="V448" s="7" t="str">
        <f t="shared" ca="1" si="15"/>
        <v/>
      </c>
      <c r="AB448" s="7" t="s">
        <v>1396</v>
      </c>
      <c r="AC448" s="7" t="s">
        <v>1413</v>
      </c>
      <c r="AD448" s="7" t="s">
        <v>557</v>
      </c>
    </row>
    <row r="449" spans="1:31">
      <c r="A449" s="3" t="s">
        <v>201</v>
      </c>
      <c r="D449" s="3" t="s">
        <v>514</v>
      </c>
      <c r="E449" s="3" t="s">
        <v>514</v>
      </c>
      <c r="F449" t="s">
        <v>572</v>
      </c>
      <c r="I449" t="s">
        <v>326</v>
      </c>
      <c r="U449" s="7" t="str">
        <f t="shared" ref="U449:U512" ca="1" si="16">IF(ISNUMBER(T449),VALUE(MID(_xlfn.FORMULATEXT(T449),SEARCH("-",_xlfn.FORMULATEXT(T449))+1,LEN(_xlfn.FORMULATEXT(T449))-SEARCH("-",_xlfn.FORMULATEXT(T449)))), "")</f>
        <v/>
      </c>
      <c r="V449" s="7" t="str">
        <f t="shared" ref="V449:V512" ca="1" si="17">IF(ISNUMBER(T449), VALUE(MID(_xlfn.FORMULATEXT(T449), 2, SEARCH("-", _xlfn.FORMULATEXT(T449)) - 2)), "")</f>
        <v/>
      </c>
    </row>
    <row r="450" spans="1:31" ht="29">
      <c r="A450" s="3" t="s">
        <v>201</v>
      </c>
      <c r="D450" s="4" t="s">
        <v>1140</v>
      </c>
      <c r="E450" s="3" t="s">
        <v>1141</v>
      </c>
      <c r="F450" t="s">
        <v>574</v>
      </c>
      <c r="H450" t="s">
        <v>557</v>
      </c>
      <c r="I450" t="s">
        <v>1623</v>
      </c>
      <c r="J450" s="7" t="s">
        <v>1390</v>
      </c>
      <c r="T450" s="7" t="s">
        <v>1400</v>
      </c>
      <c r="U450" s="7" t="str">
        <f t="shared" ca="1" si="16"/>
        <v/>
      </c>
      <c r="V450" s="7" t="str">
        <f t="shared" ca="1" si="17"/>
        <v/>
      </c>
      <c r="AB450" s="7" t="s">
        <v>1396</v>
      </c>
      <c r="AD450" s="7" t="s">
        <v>557</v>
      </c>
    </row>
    <row r="451" spans="1:31">
      <c r="A451" s="3" t="s">
        <v>202</v>
      </c>
      <c r="D451" s="3" t="s">
        <v>1142</v>
      </c>
      <c r="E451" s="3" t="s">
        <v>515</v>
      </c>
      <c r="H451" t="s">
        <v>557</v>
      </c>
      <c r="J451" s="7" t="s">
        <v>1390</v>
      </c>
      <c r="T451" s="7" t="s">
        <v>1400</v>
      </c>
      <c r="U451" s="7" t="str">
        <f t="shared" ca="1" si="16"/>
        <v/>
      </c>
      <c r="V451" s="7" t="str">
        <f t="shared" ca="1" si="17"/>
        <v/>
      </c>
      <c r="AE451" s="7" t="s">
        <v>1349</v>
      </c>
    </row>
    <row r="452" spans="1:31" ht="29">
      <c r="A452" s="3" t="s">
        <v>203</v>
      </c>
      <c r="D452" s="3" t="s">
        <v>1145</v>
      </c>
      <c r="E452" s="3" t="s">
        <v>1146</v>
      </c>
      <c r="F452" t="s">
        <v>572</v>
      </c>
      <c r="I452" t="s">
        <v>1143</v>
      </c>
      <c r="U452" s="7" t="str">
        <f t="shared" ca="1" si="16"/>
        <v/>
      </c>
      <c r="V452" s="7" t="str">
        <f t="shared" ca="1" si="17"/>
        <v/>
      </c>
    </row>
    <row r="453" spans="1:31" ht="29">
      <c r="A453" s="3" t="s">
        <v>203</v>
      </c>
      <c r="D453" s="3" t="s">
        <v>1147</v>
      </c>
      <c r="E453" s="4" t="s">
        <v>1144</v>
      </c>
      <c r="F453" t="s">
        <v>570</v>
      </c>
      <c r="U453" s="7" t="str">
        <f t="shared" ca="1" si="16"/>
        <v/>
      </c>
      <c r="V453" s="7" t="str">
        <f t="shared" ca="1" si="17"/>
        <v/>
      </c>
    </row>
    <row r="454" spans="1:31">
      <c r="A454" s="3" t="s">
        <v>204</v>
      </c>
      <c r="D454" s="3" t="s">
        <v>280</v>
      </c>
      <c r="E454" s="3" t="s">
        <v>281</v>
      </c>
      <c r="J454" s="7" t="s">
        <v>1392</v>
      </c>
      <c r="U454" s="7" t="str">
        <f t="shared" ca="1" si="16"/>
        <v/>
      </c>
      <c r="V454" s="7" t="str">
        <f t="shared" ca="1" si="17"/>
        <v/>
      </c>
    </row>
    <row r="455" spans="1:31">
      <c r="A455" s="3" t="s">
        <v>204</v>
      </c>
      <c r="D455" s="3" t="s">
        <v>1148</v>
      </c>
      <c r="E455" s="4" t="s">
        <v>1149</v>
      </c>
      <c r="F455" t="s">
        <v>570</v>
      </c>
      <c r="U455" s="7" t="str">
        <f t="shared" ca="1" si="16"/>
        <v/>
      </c>
      <c r="V455" s="7" t="str">
        <f t="shared" ca="1" si="17"/>
        <v/>
      </c>
    </row>
    <row r="456" spans="1:31">
      <c r="A456" s="3" t="s">
        <v>205</v>
      </c>
      <c r="D456" s="3" t="s">
        <v>516</v>
      </c>
      <c r="E456" s="3" t="s">
        <v>516</v>
      </c>
      <c r="F456" t="s">
        <v>572</v>
      </c>
      <c r="I456" t="s">
        <v>1150</v>
      </c>
      <c r="U456" s="7" t="str">
        <f t="shared" ca="1" si="16"/>
        <v/>
      </c>
      <c r="V456" s="7" t="str">
        <f t="shared" ca="1" si="17"/>
        <v/>
      </c>
    </row>
    <row r="457" spans="1:31">
      <c r="A457" s="3" t="s">
        <v>205</v>
      </c>
      <c r="D457" s="3" t="s">
        <v>1151</v>
      </c>
      <c r="E457" s="3" t="s">
        <v>1152</v>
      </c>
      <c r="J457" s="7" t="s">
        <v>562</v>
      </c>
      <c r="L457" s="7">
        <v>1</v>
      </c>
      <c r="M457" s="7">
        <v>3</v>
      </c>
      <c r="N457" s="7" t="s">
        <v>1350</v>
      </c>
      <c r="O457" s="7" t="s">
        <v>1345</v>
      </c>
      <c r="P457" s="7" t="s">
        <v>1409</v>
      </c>
      <c r="Q457" s="8" t="s">
        <v>1410</v>
      </c>
      <c r="R457" s="7" t="s">
        <v>1346</v>
      </c>
      <c r="S457" s="7">
        <v>10929</v>
      </c>
      <c r="U457" s="7" t="str">
        <f t="shared" ca="1" si="16"/>
        <v/>
      </c>
      <c r="V457" s="7" t="str">
        <f t="shared" ca="1" si="17"/>
        <v/>
      </c>
    </row>
    <row r="458" spans="1:31">
      <c r="A458" s="3" t="s">
        <v>205</v>
      </c>
      <c r="D458" s="3" t="s">
        <v>340</v>
      </c>
      <c r="E458" s="3" t="s">
        <v>337</v>
      </c>
      <c r="J458" s="7" t="s">
        <v>1390</v>
      </c>
      <c r="T458" s="7" t="s">
        <v>1391</v>
      </c>
      <c r="U458" s="7" t="str">
        <f t="shared" ca="1" si="16"/>
        <v/>
      </c>
      <c r="V458" s="7" t="str">
        <f t="shared" ca="1" si="17"/>
        <v/>
      </c>
      <c r="AB458" s="7" t="s">
        <v>1396</v>
      </c>
      <c r="AC458" s="7" t="s">
        <v>1402</v>
      </c>
      <c r="AD458" s="7" t="s">
        <v>557</v>
      </c>
    </row>
    <row r="459" spans="1:31">
      <c r="A459" s="3" t="s">
        <v>206</v>
      </c>
      <c r="D459" s="3" t="s">
        <v>1153</v>
      </c>
      <c r="E459" s="3" t="s">
        <v>1153</v>
      </c>
      <c r="F459" t="s">
        <v>572</v>
      </c>
      <c r="I459" t="s">
        <v>1154</v>
      </c>
      <c r="U459" s="7" t="str">
        <f t="shared" ca="1" si="16"/>
        <v/>
      </c>
      <c r="V459" s="7" t="str">
        <f t="shared" ca="1" si="17"/>
        <v/>
      </c>
    </row>
    <row r="460" spans="1:31" ht="29">
      <c r="A460" s="3" t="s">
        <v>206</v>
      </c>
      <c r="D460" s="3" t="s">
        <v>1155</v>
      </c>
      <c r="E460" s="3" t="s">
        <v>1156</v>
      </c>
      <c r="H460" t="s">
        <v>557</v>
      </c>
      <c r="J460" s="7" t="s">
        <v>1392</v>
      </c>
      <c r="U460" s="7" t="str">
        <f t="shared" ca="1" si="16"/>
        <v/>
      </c>
      <c r="V460" s="7" t="str">
        <f t="shared" ca="1" si="17"/>
        <v/>
      </c>
      <c r="AE460" s="7" t="s">
        <v>1355</v>
      </c>
    </row>
    <row r="461" spans="1:31" ht="29">
      <c r="A461" s="3" t="s">
        <v>206</v>
      </c>
      <c r="D461" s="3" t="s">
        <v>1157</v>
      </c>
      <c r="E461" s="3" t="s">
        <v>1158</v>
      </c>
      <c r="H461" t="s">
        <v>557</v>
      </c>
      <c r="J461" s="7" t="s">
        <v>1392</v>
      </c>
      <c r="U461" s="7" t="str">
        <f t="shared" ca="1" si="16"/>
        <v/>
      </c>
      <c r="V461" s="7" t="str">
        <f t="shared" ca="1" si="17"/>
        <v/>
      </c>
      <c r="AB461" s="7" t="s">
        <v>1354</v>
      </c>
      <c r="AD461" s="7" t="s">
        <v>557</v>
      </c>
    </row>
    <row r="462" spans="1:31" ht="29">
      <c r="A462" s="3" t="s">
        <v>206</v>
      </c>
      <c r="D462" s="3" t="s">
        <v>1159</v>
      </c>
      <c r="E462" s="3" t="s">
        <v>1160</v>
      </c>
      <c r="H462" t="s">
        <v>557</v>
      </c>
      <c r="J462" s="7" t="s">
        <v>1390</v>
      </c>
      <c r="T462" s="7" t="s">
        <v>1391</v>
      </c>
      <c r="U462" s="7" t="str">
        <f t="shared" ca="1" si="16"/>
        <v/>
      </c>
      <c r="V462" s="7" t="str">
        <f t="shared" ca="1" si="17"/>
        <v/>
      </c>
      <c r="AB462" s="7" t="s">
        <v>1396</v>
      </c>
      <c r="AC462" s="7" t="s">
        <v>1402</v>
      </c>
      <c r="AD462" s="7" t="s">
        <v>557</v>
      </c>
    </row>
    <row r="463" spans="1:31">
      <c r="A463" s="3" t="s">
        <v>206</v>
      </c>
      <c r="D463" s="3" t="s">
        <v>1161</v>
      </c>
      <c r="E463" s="3" t="s">
        <v>1161</v>
      </c>
      <c r="F463" t="s">
        <v>572</v>
      </c>
      <c r="I463" t="s">
        <v>1162</v>
      </c>
      <c r="U463" s="7" t="str">
        <f t="shared" ca="1" si="16"/>
        <v/>
      </c>
      <c r="V463" s="7" t="str">
        <f t="shared" ca="1" si="17"/>
        <v/>
      </c>
    </row>
    <row r="464" spans="1:31">
      <c r="A464" s="3" t="s">
        <v>206</v>
      </c>
      <c r="D464" s="3" t="s">
        <v>311</v>
      </c>
      <c r="E464" s="3" t="s">
        <v>311</v>
      </c>
      <c r="F464" t="s">
        <v>572</v>
      </c>
      <c r="I464" t="s">
        <v>301</v>
      </c>
      <c r="U464" s="7" t="str">
        <f t="shared" ca="1" si="16"/>
        <v/>
      </c>
      <c r="V464" s="7" t="str">
        <f t="shared" ca="1" si="17"/>
        <v/>
      </c>
    </row>
    <row r="465" spans="1:31">
      <c r="A465" s="3" t="s">
        <v>207</v>
      </c>
      <c r="D465" s="3" t="s">
        <v>1164</v>
      </c>
      <c r="E465" s="3" t="s">
        <v>1163</v>
      </c>
      <c r="H465" t="s">
        <v>557</v>
      </c>
      <c r="J465" s="7" t="s">
        <v>1392</v>
      </c>
      <c r="U465" s="7" t="str">
        <f t="shared" ca="1" si="16"/>
        <v/>
      </c>
      <c r="V465" s="7" t="str">
        <f t="shared" ca="1" si="17"/>
        <v/>
      </c>
      <c r="AB465" s="7" t="s">
        <v>1354</v>
      </c>
      <c r="AD465" s="7" t="s">
        <v>557</v>
      </c>
    </row>
    <row r="466" spans="1:31">
      <c r="A466" s="3" t="s">
        <v>207</v>
      </c>
      <c r="D466" s="3" t="s">
        <v>1166</v>
      </c>
      <c r="E466" s="3" t="s">
        <v>1165</v>
      </c>
      <c r="J466" s="7" t="s">
        <v>1392</v>
      </c>
      <c r="U466" s="7" t="str">
        <f t="shared" ca="1" si="16"/>
        <v/>
      </c>
      <c r="V466" s="7" t="str">
        <f t="shared" ca="1" si="17"/>
        <v/>
      </c>
      <c r="AB466" s="7" t="s">
        <v>1354</v>
      </c>
      <c r="AD466" s="7" t="s">
        <v>557</v>
      </c>
    </row>
    <row r="467" spans="1:31">
      <c r="A467" s="3" t="s">
        <v>208</v>
      </c>
      <c r="D467" s="3" t="s">
        <v>1167</v>
      </c>
      <c r="E467" s="3" t="s">
        <v>1167</v>
      </c>
      <c r="F467" t="s">
        <v>572</v>
      </c>
      <c r="I467" t="s">
        <v>587</v>
      </c>
      <c r="U467" s="7" t="str">
        <f t="shared" ca="1" si="16"/>
        <v/>
      </c>
      <c r="V467" s="7" t="str">
        <f t="shared" ca="1" si="17"/>
        <v/>
      </c>
    </row>
    <row r="468" spans="1:31">
      <c r="A468" s="3" t="s">
        <v>209</v>
      </c>
      <c r="D468" s="3" t="s">
        <v>517</v>
      </c>
      <c r="E468" s="3" t="s">
        <v>518</v>
      </c>
      <c r="J468" s="7" t="s">
        <v>1392</v>
      </c>
      <c r="U468" s="7" t="str">
        <f t="shared" ca="1" si="16"/>
        <v/>
      </c>
      <c r="V468" s="7" t="str">
        <f t="shared" ca="1" si="17"/>
        <v/>
      </c>
    </row>
    <row r="469" spans="1:31">
      <c r="A469" s="3" t="s">
        <v>210</v>
      </c>
      <c r="D469" s="3" t="s">
        <v>1168</v>
      </c>
      <c r="E469" s="3" t="s">
        <v>1169</v>
      </c>
      <c r="J469" s="7" t="s">
        <v>558</v>
      </c>
      <c r="L469" s="7">
        <v>1</v>
      </c>
      <c r="M469" s="7">
        <v>2</v>
      </c>
      <c r="N469" s="7" t="s">
        <v>1350</v>
      </c>
      <c r="O469" s="7" t="s">
        <v>1391</v>
      </c>
      <c r="S469" s="7">
        <v>10929</v>
      </c>
      <c r="U469" s="7" t="str">
        <f t="shared" ca="1" si="16"/>
        <v/>
      </c>
      <c r="V469" s="7" t="str">
        <f t="shared" ca="1" si="17"/>
        <v/>
      </c>
    </row>
    <row r="470" spans="1:31">
      <c r="A470" s="3" t="s">
        <v>210</v>
      </c>
      <c r="D470" s="3" t="s">
        <v>1170</v>
      </c>
      <c r="E470" s="3" t="s">
        <v>1171</v>
      </c>
      <c r="J470" s="7" t="s">
        <v>1390</v>
      </c>
      <c r="T470" s="7" t="s">
        <v>1391</v>
      </c>
      <c r="U470" s="7" t="str">
        <f t="shared" ca="1" si="16"/>
        <v/>
      </c>
      <c r="V470" s="7" t="str">
        <f t="shared" ca="1" si="17"/>
        <v/>
      </c>
      <c r="AB470" s="7" t="s">
        <v>1396</v>
      </c>
      <c r="AC470" s="7" t="s">
        <v>1403</v>
      </c>
      <c r="AD470" s="7" t="s">
        <v>557</v>
      </c>
    </row>
    <row r="471" spans="1:31">
      <c r="A471" s="3" t="s">
        <v>210</v>
      </c>
      <c r="D471" s="3" t="s">
        <v>519</v>
      </c>
      <c r="E471" s="3" t="s">
        <v>520</v>
      </c>
      <c r="J471" s="7" t="s">
        <v>1390</v>
      </c>
      <c r="T471" s="7" t="s">
        <v>1400</v>
      </c>
      <c r="U471" s="7" t="str">
        <f t="shared" ca="1" si="16"/>
        <v/>
      </c>
      <c r="V471" s="7" t="str">
        <f t="shared" ca="1" si="17"/>
        <v/>
      </c>
      <c r="AE471" s="7" t="s">
        <v>1349</v>
      </c>
    </row>
    <row r="472" spans="1:31" ht="29">
      <c r="A472" s="3" t="s">
        <v>210</v>
      </c>
      <c r="D472" s="3" t="s">
        <v>1172</v>
      </c>
      <c r="E472" s="3" t="s">
        <v>1173</v>
      </c>
      <c r="H472" t="s">
        <v>557</v>
      </c>
      <c r="J472" s="7" t="s">
        <v>1390</v>
      </c>
      <c r="T472" s="7" t="s">
        <v>1400</v>
      </c>
      <c r="U472" s="7" t="str">
        <f t="shared" ca="1" si="16"/>
        <v/>
      </c>
      <c r="V472" s="7" t="str">
        <f t="shared" ca="1" si="17"/>
        <v/>
      </c>
      <c r="AE472" s="7" t="s">
        <v>1349</v>
      </c>
    </row>
    <row r="473" spans="1:31" ht="29">
      <c r="A473" s="3" t="s">
        <v>210</v>
      </c>
      <c r="D473" s="3" t="s">
        <v>1174</v>
      </c>
      <c r="E473" s="3" t="s">
        <v>1175</v>
      </c>
      <c r="F473" t="s">
        <v>572</v>
      </c>
      <c r="I473" t="s">
        <v>1178</v>
      </c>
      <c r="U473" s="7" t="str">
        <f t="shared" ca="1" si="16"/>
        <v/>
      </c>
      <c r="V473" s="7" t="str">
        <f t="shared" ca="1" si="17"/>
        <v/>
      </c>
    </row>
    <row r="474" spans="1:31" ht="29">
      <c r="A474" s="3" t="s">
        <v>210</v>
      </c>
      <c r="D474" s="3" t="s">
        <v>1176</v>
      </c>
      <c r="E474" s="3" t="s">
        <v>1177</v>
      </c>
      <c r="F474" t="s">
        <v>566</v>
      </c>
      <c r="H474" t="s">
        <v>565</v>
      </c>
      <c r="I474" t="s">
        <v>279</v>
      </c>
      <c r="J474" s="7" t="s">
        <v>1392</v>
      </c>
      <c r="U474" s="7" t="str">
        <f t="shared" ca="1" si="16"/>
        <v/>
      </c>
      <c r="V474" s="7" t="str">
        <f t="shared" ca="1" si="17"/>
        <v/>
      </c>
    </row>
    <row r="475" spans="1:31">
      <c r="A475" s="3" t="s">
        <v>211</v>
      </c>
      <c r="D475" s="3" t="s">
        <v>1179</v>
      </c>
      <c r="E475" s="3" t="s">
        <v>1180</v>
      </c>
      <c r="H475" t="s">
        <v>557</v>
      </c>
      <c r="J475" s="7" t="s">
        <v>1392</v>
      </c>
      <c r="U475" s="7" t="str">
        <f t="shared" ca="1" si="16"/>
        <v/>
      </c>
      <c r="V475" s="7" t="str">
        <f t="shared" ca="1" si="17"/>
        <v/>
      </c>
      <c r="AB475" s="7" t="s">
        <v>1354</v>
      </c>
      <c r="AD475" s="7" t="s">
        <v>557</v>
      </c>
    </row>
    <row r="476" spans="1:31">
      <c r="A476" s="3" t="s">
        <v>212</v>
      </c>
      <c r="D476" s="3" t="s">
        <v>1181</v>
      </c>
      <c r="E476" s="3" t="s">
        <v>1181</v>
      </c>
      <c r="F476" t="s">
        <v>572</v>
      </c>
      <c r="I476" t="s">
        <v>1182</v>
      </c>
      <c r="U476" s="7" t="str">
        <f t="shared" ca="1" si="16"/>
        <v/>
      </c>
      <c r="V476" s="7" t="str">
        <f t="shared" ca="1" si="17"/>
        <v/>
      </c>
    </row>
    <row r="477" spans="1:31">
      <c r="A477" s="3" t="s">
        <v>213</v>
      </c>
      <c r="D477" s="3" t="s">
        <v>1183</v>
      </c>
      <c r="E477" s="3" t="s">
        <v>1184</v>
      </c>
      <c r="J477" s="7" t="s">
        <v>1392</v>
      </c>
      <c r="U477" s="7" t="str">
        <f t="shared" ca="1" si="16"/>
        <v/>
      </c>
      <c r="V477" s="7" t="str">
        <f t="shared" ca="1" si="17"/>
        <v/>
      </c>
    </row>
    <row r="478" spans="1:31">
      <c r="A478" s="3" t="s">
        <v>213</v>
      </c>
      <c r="D478" s="3" t="s">
        <v>521</v>
      </c>
      <c r="E478" s="3" t="s">
        <v>522</v>
      </c>
      <c r="J478" s="7" t="s">
        <v>1390</v>
      </c>
      <c r="T478" s="7" t="s">
        <v>1400</v>
      </c>
      <c r="U478" s="7" t="str">
        <f t="shared" ca="1" si="16"/>
        <v/>
      </c>
      <c r="V478" s="7" t="str">
        <f t="shared" ca="1" si="17"/>
        <v/>
      </c>
      <c r="AE478" s="7" t="s">
        <v>1349</v>
      </c>
    </row>
    <row r="479" spans="1:31">
      <c r="A479" s="3" t="s">
        <v>214</v>
      </c>
      <c r="D479" s="3" t="s">
        <v>588</v>
      </c>
      <c r="E479" s="3" t="s">
        <v>588</v>
      </c>
      <c r="F479" t="s">
        <v>572</v>
      </c>
      <c r="I479" t="s">
        <v>594</v>
      </c>
      <c r="U479" s="7" t="str">
        <f t="shared" ca="1" si="16"/>
        <v/>
      </c>
      <c r="V479" s="7" t="str">
        <f t="shared" ca="1" si="17"/>
        <v/>
      </c>
    </row>
    <row r="480" spans="1:31">
      <c r="A480" s="3" t="s">
        <v>215</v>
      </c>
      <c r="D480" s="3" t="s">
        <v>1185</v>
      </c>
      <c r="E480" s="3" t="s">
        <v>1185</v>
      </c>
      <c r="F480" t="s">
        <v>572</v>
      </c>
      <c r="I480" t="s">
        <v>1186</v>
      </c>
      <c r="U480" s="7" t="str">
        <f t="shared" ca="1" si="16"/>
        <v/>
      </c>
      <c r="V480" s="7" t="str">
        <f t="shared" ca="1" si="17"/>
        <v/>
      </c>
    </row>
    <row r="481" spans="1:31" ht="29">
      <c r="A481" s="3" t="s">
        <v>215</v>
      </c>
      <c r="D481" s="3" t="s">
        <v>1187</v>
      </c>
      <c r="E481" s="3" t="s">
        <v>1188</v>
      </c>
      <c r="J481" s="7" t="s">
        <v>558</v>
      </c>
      <c r="L481" s="7">
        <v>1</v>
      </c>
      <c r="M481" s="7">
        <v>5</v>
      </c>
      <c r="N481" s="7" t="s">
        <v>1397</v>
      </c>
      <c r="O481" s="7" t="s">
        <v>1351</v>
      </c>
      <c r="S481" s="7">
        <v>5</v>
      </c>
      <c r="U481" s="7" t="str">
        <f t="shared" ca="1" si="16"/>
        <v/>
      </c>
      <c r="V481" s="7" t="str">
        <f t="shared" ca="1" si="17"/>
        <v/>
      </c>
    </row>
    <row r="482" spans="1:31">
      <c r="A482" s="3" t="s">
        <v>216</v>
      </c>
      <c r="D482" s="3" t="s">
        <v>309</v>
      </c>
      <c r="E482" s="3" t="s">
        <v>523</v>
      </c>
      <c r="J482" s="7" t="s">
        <v>1392</v>
      </c>
      <c r="U482" s="7" t="str">
        <f t="shared" ca="1" si="16"/>
        <v/>
      </c>
      <c r="V482" s="7" t="str">
        <f t="shared" ca="1" si="17"/>
        <v/>
      </c>
    </row>
    <row r="483" spans="1:31">
      <c r="A483" s="3" t="s">
        <v>217</v>
      </c>
      <c r="D483" s="4" t="s">
        <v>524</v>
      </c>
      <c r="E483" s="3" t="s">
        <v>525</v>
      </c>
      <c r="F483" t="s">
        <v>556</v>
      </c>
      <c r="U483" s="7" t="str">
        <f t="shared" ca="1" si="16"/>
        <v/>
      </c>
      <c r="V483" s="7" t="str">
        <f t="shared" ca="1" si="17"/>
        <v/>
      </c>
    </row>
    <row r="484" spans="1:31">
      <c r="A484" s="3" t="s">
        <v>217</v>
      </c>
      <c r="D484" s="3" t="s">
        <v>526</v>
      </c>
      <c r="E484" s="3" t="s">
        <v>527</v>
      </c>
      <c r="J484" s="7" t="s">
        <v>1390</v>
      </c>
      <c r="T484" s="7" t="s">
        <v>1400</v>
      </c>
      <c r="U484" s="7" t="str">
        <f t="shared" ca="1" si="16"/>
        <v/>
      </c>
      <c r="V484" s="7" t="str">
        <f t="shared" ca="1" si="17"/>
        <v/>
      </c>
      <c r="AB484" s="7" t="s">
        <v>1396</v>
      </c>
      <c r="AD484" s="7" t="s">
        <v>557</v>
      </c>
    </row>
    <row r="485" spans="1:31">
      <c r="A485" s="3" t="s">
        <v>218</v>
      </c>
      <c r="D485" s="3" t="s">
        <v>597</v>
      </c>
      <c r="E485" s="3" t="s">
        <v>598</v>
      </c>
      <c r="H485" t="s">
        <v>557</v>
      </c>
      <c r="J485" s="7" t="s">
        <v>1392</v>
      </c>
      <c r="U485" s="7" t="str">
        <f t="shared" ca="1" si="16"/>
        <v/>
      </c>
      <c r="V485" s="7" t="str">
        <f t="shared" ca="1" si="17"/>
        <v/>
      </c>
      <c r="AB485" s="7" t="s">
        <v>1354</v>
      </c>
      <c r="AD485" s="7" t="s">
        <v>557</v>
      </c>
    </row>
    <row r="486" spans="1:31" ht="29">
      <c r="A486" s="3" t="s">
        <v>219</v>
      </c>
      <c r="D486" s="3" t="s">
        <v>1189</v>
      </c>
      <c r="E486" s="3" t="s">
        <v>1190</v>
      </c>
      <c r="H486" t="s">
        <v>557</v>
      </c>
      <c r="J486" s="7" t="s">
        <v>1390</v>
      </c>
      <c r="T486" s="7" t="s">
        <v>1400</v>
      </c>
      <c r="U486" s="7" t="str">
        <f t="shared" ca="1" si="16"/>
        <v/>
      </c>
      <c r="V486" s="7" t="str">
        <f t="shared" ca="1" si="17"/>
        <v/>
      </c>
      <c r="AB486" s="7" t="s">
        <v>1396</v>
      </c>
      <c r="AC486" s="7" t="s">
        <v>1405</v>
      </c>
      <c r="AD486" s="7" t="s">
        <v>557</v>
      </c>
    </row>
    <row r="487" spans="1:31" ht="29">
      <c r="A487" s="3" t="s">
        <v>219</v>
      </c>
      <c r="D487" s="3" t="s">
        <v>1191</v>
      </c>
      <c r="E487" s="3" t="s">
        <v>1192</v>
      </c>
      <c r="H487" t="s">
        <v>557</v>
      </c>
      <c r="J487" s="7" t="s">
        <v>1390</v>
      </c>
      <c r="T487" s="7">
        <f>1443-245</f>
        <v>1198</v>
      </c>
      <c r="U487" s="7">
        <f t="shared" ca="1" si="16"/>
        <v>245</v>
      </c>
      <c r="V487" s="7">
        <f t="shared" ca="1" si="17"/>
        <v>1443</v>
      </c>
      <c r="AE487" s="7" t="s">
        <v>1355</v>
      </c>
    </row>
    <row r="488" spans="1:31" ht="29">
      <c r="A488" s="3" t="s">
        <v>219</v>
      </c>
      <c r="D488" s="3" t="s">
        <v>1193</v>
      </c>
      <c r="E488" s="3" t="s">
        <v>1194</v>
      </c>
      <c r="J488" s="7" t="s">
        <v>1390</v>
      </c>
      <c r="T488" s="7" t="s">
        <v>1400</v>
      </c>
      <c r="U488" s="7" t="str">
        <f t="shared" ca="1" si="16"/>
        <v/>
      </c>
      <c r="V488" s="7" t="str">
        <f t="shared" ca="1" si="17"/>
        <v/>
      </c>
      <c r="AC488" s="7" t="s">
        <v>1493</v>
      </c>
      <c r="AD488" s="7" t="s">
        <v>564</v>
      </c>
      <c r="AE488" s="7" t="s">
        <v>1358</v>
      </c>
    </row>
    <row r="489" spans="1:31">
      <c r="A489" s="3" t="s">
        <v>220</v>
      </c>
      <c r="D489" s="3" t="s">
        <v>1195</v>
      </c>
      <c r="E489" s="3" t="s">
        <v>1196</v>
      </c>
      <c r="J489" s="7" t="s">
        <v>1392</v>
      </c>
      <c r="U489" s="7" t="str">
        <f t="shared" ca="1" si="16"/>
        <v/>
      </c>
      <c r="V489" s="7" t="str">
        <f t="shared" ca="1" si="17"/>
        <v/>
      </c>
      <c r="AB489" s="7" t="s">
        <v>1354</v>
      </c>
      <c r="AD489" s="7" t="s">
        <v>557</v>
      </c>
    </row>
    <row r="490" spans="1:31">
      <c r="A490" s="3" t="s">
        <v>220</v>
      </c>
      <c r="D490" s="3" t="s">
        <v>430</v>
      </c>
      <c r="E490" s="3" t="s">
        <v>431</v>
      </c>
      <c r="J490" s="7" t="s">
        <v>1390</v>
      </c>
      <c r="T490" s="7" t="s">
        <v>1400</v>
      </c>
      <c r="U490" s="7" t="str">
        <f t="shared" ca="1" si="16"/>
        <v/>
      </c>
      <c r="V490" s="7" t="str">
        <f t="shared" ca="1" si="17"/>
        <v/>
      </c>
      <c r="AB490" s="7" t="s">
        <v>1396</v>
      </c>
      <c r="AC490" s="7" t="s">
        <v>1403</v>
      </c>
      <c r="AD490" s="7" t="s">
        <v>557</v>
      </c>
    </row>
    <row r="491" spans="1:31">
      <c r="A491" s="3" t="s">
        <v>220</v>
      </c>
      <c r="D491" s="3" t="s">
        <v>1197</v>
      </c>
      <c r="E491" s="3" t="s">
        <v>1198</v>
      </c>
      <c r="J491" s="7" t="s">
        <v>1392</v>
      </c>
      <c r="U491" s="7" t="str">
        <f t="shared" ca="1" si="16"/>
        <v/>
      </c>
      <c r="V491" s="7" t="str">
        <f t="shared" ca="1" si="17"/>
        <v/>
      </c>
      <c r="AB491" s="7" t="s">
        <v>1396</v>
      </c>
      <c r="AD491" s="7" t="s">
        <v>557</v>
      </c>
    </row>
    <row r="492" spans="1:31">
      <c r="A492" s="3" t="s">
        <v>220</v>
      </c>
      <c r="D492" s="3" t="s">
        <v>1200</v>
      </c>
      <c r="E492" s="3" t="s">
        <v>1199</v>
      </c>
      <c r="H492" t="s">
        <v>557</v>
      </c>
      <c r="J492" s="7" t="s">
        <v>1392</v>
      </c>
      <c r="U492" s="7" t="str">
        <f t="shared" ca="1" si="16"/>
        <v/>
      </c>
      <c r="V492" s="7" t="str">
        <f t="shared" ca="1" si="17"/>
        <v/>
      </c>
      <c r="AB492" s="7" t="s">
        <v>1354</v>
      </c>
      <c r="AD492" s="7" t="s">
        <v>557</v>
      </c>
    </row>
    <row r="493" spans="1:31">
      <c r="A493" s="3" t="s">
        <v>220</v>
      </c>
      <c r="D493" s="3" t="s">
        <v>528</v>
      </c>
      <c r="E493" s="3" t="s">
        <v>529</v>
      </c>
      <c r="J493" s="7" t="s">
        <v>1390</v>
      </c>
      <c r="T493" s="7" t="s">
        <v>1400</v>
      </c>
      <c r="U493" s="7" t="str">
        <f t="shared" ca="1" si="16"/>
        <v/>
      </c>
      <c r="V493" s="7" t="str">
        <f t="shared" ca="1" si="17"/>
        <v/>
      </c>
      <c r="AB493" s="7" t="s">
        <v>1396</v>
      </c>
      <c r="AC493" s="7" t="s">
        <v>1403</v>
      </c>
      <c r="AD493" s="7" t="s">
        <v>557</v>
      </c>
    </row>
    <row r="494" spans="1:31">
      <c r="A494" s="3" t="s">
        <v>220</v>
      </c>
      <c r="D494" s="3" t="s">
        <v>352</v>
      </c>
      <c r="E494" s="3" t="s">
        <v>351</v>
      </c>
      <c r="J494" s="7" t="s">
        <v>1392</v>
      </c>
      <c r="U494" s="7" t="str">
        <f t="shared" ca="1" si="16"/>
        <v/>
      </c>
      <c r="V494" s="7" t="str">
        <f t="shared" ca="1" si="17"/>
        <v/>
      </c>
      <c r="AB494" s="7" t="s">
        <v>1396</v>
      </c>
      <c r="AD494" s="7" t="s">
        <v>557</v>
      </c>
    </row>
    <row r="495" spans="1:31">
      <c r="A495" s="3" t="s">
        <v>220</v>
      </c>
      <c r="D495" s="3" t="s">
        <v>1202</v>
      </c>
      <c r="E495" s="3" t="s">
        <v>1201</v>
      </c>
      <c r="H495" t="s">
        <v>557</v>
      </c>
      <c r="J495" s="7" t="s">
        <v>1392</v>
      </c>
      <c r="U495" s="7" t="str">
        <f t="shared" ca="1" si="16"/>
        <v/>
      </c>
      <c r="V495" s="7" t="str">
        <f t="shared" ca="1" si="17"/>
        <v/>
      </c>
      <c r="AB495" s="7" t="s">
        <v>1354</v>
      </c>
      <c r="AD495" s="7" t="s">
        <v>557</v>
      </c>
    </row>
    <row r="496" spans="1:31">
      <c r="A496" s="3" t="s">
        <v>221</v>
      </c>
      <c r="D496" s="3" t="s">
        <v>1204</v>
      </c>
      <c r="E496" s="3" t="s">
        <v>1203</v>
      </c>
      <c r="J496" s="7" t="s">
        <v>562</v>
      </c>
      <c r="L496" s="7">
        <v>1</v>
      </c>
      <c r="M496" s="7">
        <v>2</v>
      </c>
      <c r="N496" s="7" t="s">
        <v>1350</v>
      </c>
      <c r="O496" s="7" t="s">
        <v>1391</v>
      </c>
      <c r="S496" s="7">
        <v>10929</v>
      </c>
      <c r="U496" s="7" t="str">
        <f t="shared" ca="1" si="16"/>
        <v/>
      </c>
      <c r="V496" s="7" t="str">
        <f t="shared" ca="1" si="17"/>
        <v/>
      </c>
      <c r="AE496" s="7" t="s">
        <v>1361</v>
      </c>
    </row>
    <row r="497" spans="1:32">
      <c r="A497" s="3" t="s">
        <v>221</v>
      </c>
      <c r="D497" s="3" t="s">
        <v>1205</v>
      </c>
      <c r="E497" s="3" t="s">
        <v>1206</v>
      </c>
      <c r="J497" s="7" t="s">
        <v>1390</v>
      </c>
      <c r="T497" s="7" t="s">
        <v>1400</v>
      </c>
      <c r="U497" s="7" t="str">
        <f t="shared" ca="1" si="16"/>
        <v/>
      </c>
      <c r="V497" s="7" t="str">
        <f t="shared" ca="1" si="17"/>
        <v/>
      </c>
      <c r="AB497" s="7" t="s">
        <v>1396</v>
      </c>
      <c r="AC497" s="7" t="s">
        <v>1403</v>
      </c>
      <c r="AD497" s="7" t="s">
        <v>557</v>
      </c>
    </row>
    <row r="498" spans="1:32" ht="29">
      <c r="A498" s="3" t="s">
        <v>221</v>
      </c>
      <c r="D498" s="3" t="s">
        <v>1208</v>
      </c>
      <c r="E498" s="3" t="s">
        <v>1208</v>
      </c>
      <c r="F498" t="s">
        <v>572</v>
      </c>
      <c r="I498" t="s">
        <v>1207</v>
      </c>
      <c r="U498" s="7" t="str">
        <f t="shared" ca="1" si="16"/>
        <v/>
      </c>
      <c r="V498" s="7" t="str">
        <f t="shared" ca="1" si="17"/>
        <v/>
      </c>
    </row>
    <row r="499" spans="1:32" ht="29">
      <c r="A499" s="3" t="s">
        <v>221</v>
      </c>
      <c r="D499" s="3" t="s">
        <v>1209</v>
      </c>
      <c r="E499" s="3" t="s">
        <v>1209</v>
      </c>
      <c r="F499" t="s">
        <v>572</v>
      </c>
      <c r="I499" t="s">
        <v>1210</v>
      </c>
      <c r="U499" s="7" t="str">
        <f t="shared" ca="1" si="16"/>
        <v/>
      </c>
      <c r="V499" s="7" t="str">
        <f t="shared" ca="1" si="17"/>
        <v/>
      </c>
    </row>
    <row r="500" spans="1:32">
      <c r="A500" s="3" t="s">
        <v>222</v>
      </c>
      <c r="D500" s="3" t="s">
        <v>528</v>
      </c>
      <c r="E500" s="3" t="s">
        <v>529</v>
      </c>
      <c r="J500" s="7" t="s">
        <v>1390</v>
      </c>
      <c r="T500" s="7" t="s">
        <v>1400</v>
      </c>
      <c r="U500" s="7" t="str">
        <f t="shared" ca="1" si="16"/>
        <v/>
      </c>
      <c r="V500" s="7" t="str">
        <f t="shared" ca="1" si="17"/>
        <v/>
      </c>
      <c r="AB500" s="7" t="s">
        <v>1396</v>
      </c>
      <c r="AC500" s="7" t="s">
        <v>1403</v>
      </c>
      <c r="AD500" s="7" t="s">
        <v>557</v>
      </c>
    </row>
    <row r="501" spans="1:32" ht="43.5">
      <c r="A501" s="3" t="s">
        <v>222</v>
      </c>
      <c r="D501" s="3" t="s">
        <v>1211</v>
      </c>
      <c r="E501" s="3" t="s">
        <v>1212</v>
      </c>
      <c r="F501" t="s">
        <v>572</v>
      </c>
      <c r="I501" t="s">
        <v>1217</v>
      </c>
      <c r="U501" s="7" t="str">
        <f t="shared" ca="1" si="16"/>
        <v/>
      </c>
      <c r="V501" s="7" t="str">
        <f t="shared" ca="1" si="17"/>
        <v/>
      </c>
    </row>
    <row r="502" spans="1:32" ht="43.5">
      <c r="A502" s="3" t="s">
        <v>222</v>
      </c>
      <c r="D502" s="3" t="s">
        <v>1215</v>
      </c>
      <c r="E502" s="3" t="s">
        <v>1216</v>
      </c>
      <c r="F502" t="s">
        <v>572</v>
      </c>
      <c r="I502" t="s">
        <v>1218</v>
      </c>
      <c r="U502" s="7" t="str">
        <f t="shared" ca="1" si="16"/>
        <v/>
      </c>
      <c r="V502" s="7" t="str">
        <f t="shared" ca="1" si="17"/>
        <v/>
      </c>
    </row>
    <row r="503" spans="1:32" ht="43.5">
      <c r="A503" s="3" t="s">
        <v>222</v>
      </c>
      <c r="D503" s="3" t="s">
        <v>1213</v>
      </c>
      <c r="E503" s="3" t="s">
        <v>1214</v>
      </c>
      <c r="J503" s="7" t="s">
        <v>1392</v>
      </c>
      <c r="U503" s="7" t="str">
        <f t="shared" ca="1" si="16"/>
        <v/>
      </c>
      <c r="V503" s="7" t="str">
        <f t="shared" ca="1" si="17"/>
        <v/>
      </c>
      <c r="AB503" s="7" t="s">
        <v>1396</v>
      </c>
      <c r="AD503" s="7" t="s">
        <v>557</v>
      </c>
    </row>
    <row r="504" spans="1:32">
      <c r="A504" s="3" t="s">
        <v>223</v>
      </c>
      <c r="D504" s="3" t="s">
        <v>528</v>
      </c>
      <c r="E504" s="3" t="s">
        <v>529</v>
      </c>
      <c r="J504" s="7" t="s">
        <v>1390</v>
      </c>
      <c r="T504" s="7" t="s">
        <v>1400</v>
      </c>
      <c r="U504" s="7" t="str">
        <f t="shared" ca="1" si="16"/>
        <v/>
      </c>
      <c r="V504" s="7" t="str">
        <f t="shared" ca="1" si="17"/>
        <v/>
      </c>
      <c r="AB504" s="7" t="s">
        <v>1396</v>
      </c>
      <c r="AC504" s="7" t="s">
        <v>1403</v>
      </c>
      <c r="AD504" s="7" t="s">
        <v>557</v>
      </c>
    </row>
    <row r="505" spans="1:32">
      <c r="A505" s="3" t="s">
        <v>224</v>
      </c>
      <c r="D505" s="3" t="s">
        <v>1220</v>
      </c>
      <c r="E505" s="3" t="s">
        <v>1219</v>
      </c>
      <c r="H505" t="s">
        <v>557</v>
      </c>
      <c r="J505" s="7" t="s">
        <v>1392</v>
      </c>
      <c r="U505" s="7" t="str">
        <f t="shared" ca="1" si="16"/>
        <v/>
      </c>
      <c r="V505" s="7" t="str">
        <f t="shared" ca="1" si="17"/>
        <v/>
      </c>
      <c r="AB505" s="7" t="s">
        <v>1354</v>
      </c>
      <c r="AD505" s="7" t="s">
        <v>557</v>
      </c>
    </row>
    <row r="506" spans="1:32" ht="43.5">
      <c r="A506" s="3" t="s">
        <v>224</v>
      </c>
      <c r="D506" s="3" t="s">
        <v>1221</v>
      </c>
      <c r="E506" s="3" t="s">
        <v>1222</v>
      </c>
      <c r="F506" t="s">
        <v>1336</v>
      </c>
      <c r="H506" t="s">
        <v>557</v>
      </c>
      <c r="I506" s="5" t="s">
        <v>1476</v>
      </c>
      <c r="J506" s="7" t="s">
        <v>558</v>
      </c>
      <c r="L506" s="7">
        <v>5</v>
      </c>
      <c r="M506" s="7">
        <v>28</v>
      </c>
      <c r="O506" s="7" t="s">
        <v>1345</v>
      </c>
      <c r="P506" s="7" t="s">
        <v>1401</v>
      </c>
      <c r="Q506" s="8" t="s">
        <v>1422</v>
      </c>
      <c r="S506" s="7">
        <v>7</v>
      </c>
      <c r="U506" s="7" t="str">
        <f t="shared" ca="1" si="16"/>
        <v/>
      </c>
      <c r="V506" s="7" t="str">
        <f t="shared" ca="1" si="17"/>
        <v/>
      </c>
      <c r="AF506" s="7" t="s">
        <v>557</v>
      </c>
    </row>
    <row r="507" spans="1:32" ht="29">
      <c r="A507" s="3" t="s">
        <v>225</v>
      </c>
      <c r="D507" s="3" t="s">
        <v>1223</v>
      </c>
      <c r="E507" s="3" t="s">
        <v>1224</v>
      </c>
      <c r="G507" t="s">
        <v>557</v>
      </c>
      <c r="J507" s="7" t="s">
        <v>1392</v>
      </c>
      <c r="U507" s="7" t="str">
        <f t="shared" ca="1" si="16"/>
        <v/>
      </c>
      <c r="V507" s="7" t="str">
        <f t="shared" ca="1" si="17"/>
        <v/>
      </c>
      <c r="AE507" s="7" t="s">
        <v>1361</v>
      </c>
    </row>
    <row r="508" spans="1:32">
      <c r="A508" s="3" t="s">
        <v>226</v>
      </c>
      <c r="D508" s="3" t="s">
        <v>528</v>
      </c>
      <c r="E508" s="3" t="s">
        <v>529</v>
      </c>
      <c r="J508" s="7" t="s">
        <v>1390</v>
      </c>
      <c r="T508" s="7" t="s">
        <v>1400</v>
      </c>
      <c r="U508" s="7" t="str">
        <f t="shared" ca="1" si="16"/>
        <v/>
      </c>
      <c r="V508" s="7" t="str">
        <f t="shared" ca="1" si="17"/>
        <v/>
      </c>
      <c r="AB508" s="7" t="s">
        <v>1396</v>
      </c>
      <c r="AC508" s="7" t="s">
        <v>1403</v>
      </c>
      <c r="AD508" s="7" t="s">
        <v>557</v>
      </c>
    </row>
    <row r="509" spans="1:32">
      <c r="A509" s="3" t="s">
        <v>226</v>
      </c>
      <c r="D509" s="3" t="s">
        <v>585</v>
      </c>
      <c r="E509" s="3" t="s">
        <v>586</v>
      </c>
      <c r="J509" s="7" t="s">
        <v>1392</v>
      </c>
      <c r="U509" s="7" t="str">
        <f t="shared" ca="1" si="16"/>
        <v/>
      </c>
      <c r="V509" s="7" t="str">
        <f t="shared" ca="1" si="17"/>
        <v/>
      </c>
      <c r="AB509" s="7" t="s">
        <v>1495</v>
      </c>
      <c r="AD509" s="7" t="s">
        <v>557</v>
      </c>
    </row>
    <row r="510" spans="1:32">
      <c r="A510" s="3" t="s">
        <v>226</v>
      </c>
      <c r="D510" s="3" t="s">
        <v>588</v>
      </c>
      <c r="E510" s="3" t="s">
        <v>588</v>
      </c>
      <c r="F510" t="s">
        <v>572</v>
      </c>
      <c r="I510" t="s">
        <v>594</v>
      </c>
      <c r="U510" s="7" t="str">
        <f t="shared" ca="1" si="16"/>
        <v/>
      </c>
      <c r="V510" s="7" t="str">
        <f t="shared" ca="1" si="17"/>
        <v/>
      </c>
    </row>
    <row r="511" spans="1:32">
      <c r="A511" s="3" t="s">
        <v>227</v>
      </c>
      <c r="D511" s="3" t="s">
        <v>531</v>
      </c>
      <c r="E511" s="3" t="s">
        <v>529</v>
      </c>
      <c r="J511" s="7" t="s">
        <v>1390</v>
      </c>
      <c r="T511" s="7" t="s">
        <v>1400</v>
      </c>
      <c r="U511" s="7" t="str">
        <f t="shared" ca="1" si="16"/>
        <v/>
      </c>
      <c r="V511" s="7" t="str">
        <f t="shared" ca="1" si="17"/>
        <v/>
      </c>
      <c r="AB511" s="7" t="s">
        <v>1396</v>
      </c>
      <c r="AC511" s="7" t="s">
        <v>1403</v>
      </c>
      <c r="AD511" s="7" t="s">
        <v>557</v>
      </c>
    </row>
    <row r="512" spans="1:32">
      <c r="A512" s="3" t="s">
        <v>227</v>
      </c>
      <c r="D512" s="3" t="s">
        <v>1225</v>
      </c>
      <c r="E512" s="3" t="s">
        <v>1225</v>
      </c>
      <c r="F512" t="s">
        <v>572</v>
      </c>
      <c r="I512" t="s">
        <v>1226</v>
      </c>
      <c r="J512" s="7" t="s">
        <v>1390</v>
      </c>
      <c r="T512" s="7" t="s">
        <v>1400</v>
      </c>
      <c r="U512" s="7" t="str">
        <f t="shared" ca="1" si="16"/>
        <v/>
      </c>
      <c r="V512" s="7" t="str">
        <f t="shared" ca="1" si="17"/>
        <v/>
      </c>
      <c r="AB512" s="7" t="s">
        <v>1396</v>
      </c>
      <c r="AC512" s="7" t="s">
        <v>1403</v>
      </c>
      <c r="AD512" s="7" t="s">
        <v>557</v>
      </c>
    </row>
    <row r="513" spans="1:31">
      <c r="A513" s="3" t="s">
        <v>227</v>
      </c>
      <c r="D513" s="3" t="s">
        <v>528</v>
      </c>
      <c r="E513" s="3" t="s">
        <v>529</v>
      </c>
      <c r="J513" s="7" t="s">
        <v>1390</v>
      </c>
      <c r="T513" s="7" t="s">
        <v>1400</v>
      </c>
      <c r="U513" s="7" t="str">
        <f t="shared" ref="U513:U576" ca="1" si="18">IF(ISNUMBER(T513),VALUE(MID(_xlfn.FORMULATEXT(T513),SEARCH("-",_xlfn.FORMULATEXT(T513))+1,LEN(_xlfn.FORMULATEXT(T513))-SEARCH("-",_xlfn.FORMULATEXT(T513)))), "")</f>
        <v/>
      </c>
      <c r="V513" s="7" t="str">
        <f t="shared" ref="V513:V576" ca="1" si="19">IF(ISNUMBER(T513), VALUE(MID(_xlfn.FORMULATEXT(T513), 2, SEARCH("-", _xlfn.FORMULATEXT(T513)) - 2)), "")</f>
        <v/>
      </c>
      <c r="AB513" s="7" t="s">
        <v>1396</v>
      </c>
      <c r="AC513" s="7" t="s">
        <v>1403</v>
      </c>
      <c r="AD513" s="7" t="s">
        <v>557</v>
      </c>
    </row>
    <row r="514" spans="1:31" ht="29">
      <c r="A514" s="3" t="s">
        <v>228</v>
      </c>
      <c r="D514" s="3" t="s">
        <v>1227</v>
      </c>
      <c r="E514" s="3" t="s">
        <v>1228</v>
      </c>
      <c r="J514" s="7" t="s">
        <v>558</v>
      </c>
      <c r="L514" s="7">
        <v>1</v>
      </c>
      <c r="M514" s="7">
        <v>8</v>
      </c>
      <c r="N514" s="7" t="s">
        <v>1364</v>
      </c>
      <c r="O514" s="7" t="s">
        <v>1345</v>
      </c>
      <c r="P514" s="7" t="s">
        <v>1409</v>
      </c>
      <c r="Q514" s="8" t="s">
        <v>1410</v>
      </c>
      <c r="S514" s="7">
        <v>62</v>
      </c>
      <c r="U514" s="7" t="str">
        <f t="shared" ca="1" si="18"/>
        <v/>
      </c>
      <c r="V514" s="7" t="str">
        <f t="shared" ca="1" si="19"/>
        <v/>
      </c>
    </row>
    <row r="515" spans="1:31" ht="29">
      <c r="A515" s="3" t="s">
        <v>228</v>
      </c>
      <c r="D515" s="3" t="s">
        <v>1477</v>
      </c>
      <c r="E515" s="3" t="s">
        <v>1478</v>
      </c>
      <c r="J515" s="7" t="s">
        <v>1390</v>
      </c>
      <c r="T515" s="7">
        <f>251-2</f>
        <v>249</v>
      </c>
      <c r="U515" s="7">
        <f t="shared" ca="1" si="18"/>
        <v>2</v>
      </c>
      <c r="V515" s="7">
        <f t="shared" ca="1" si="19"/>
        <v>251</v>
      </c>
      <c r="AE515" s="7" t="s">
        <v>1361</v>
      </c>
    </row>
    <row r="516" spans="1:31" ht="29">
      <c r="A516" s="3" t="s">
        <v>228</v>
      </c>
      <c r="D516" s="3" t="s">
        <v>1229</v>
      </c>
      <c r="E516" s="3" t="s">
        <v>1479</v>
      </c>
      <c r="J516" s="7" t="s">
        <v>558</v>
      </c>
      <c r="L516" s="7">
        <v>1</v>
      </c>
      <c r="M516" s="7">
        <v>8</v>
      </c>
      <c r="N516" s="7" t="s">
        <v>1364</v>
      </c>
      <c r="O516" s="7" t="s">
        <v>1345</v>
      </c>
      <c r="P516" s="7" t="s">
        <v>1407</v>
      </c>
      <c r="Q516" s="8" t="s">
        <v>1408</v>
      </c>
      <c r="S516" s="7">
        <v>1056</v>
      </c>
      <c r="U516" s="7" t="str">
        <f t="shared" ca="1" si="18"/>
        <v/>
      </c>
      <c r="V516" s="7" t="str">
        <f t="shared" ca="1" si="19"/>
        <v/>
      </c>
    </row>
    <row r="517" spans="1:31">
      <c r="A517" s="3" t="s">
        <v>229</v>
      </c>
      <c r="D517" s="3" t="s">
        <v>528</v>
      </c>
      <c r="E517" s="3" t="s">
        <v>529</v>
      </c>
      <c r="J517" s="7" t="s">
        <v>1390</v>
      </c>
      <c r="T517" s="7" t="s">
        <v>1400</v>
      </c>
      <c r="U517" s="7" t="str">
        <f t="shared" ca="1" si="18"/>
        <v/>
      </c>
      <c r="V517" s="7" t="str">
        <f t="shared" ca="1" si="19"/>
        <v/>
      </c>
      <c r="AB517" s="7" t="s">
        <v>1396</v>
      </c>
      <c r="AC517" s="7" t="s">
        <v>1403</v>
      </c>
      <c r="AD517" s="7" t="s">
        <v>557</v>
      </c>
    </row>
    <row r="518" spans="1:31">
      <c r="A518" s="3" t="s">
        <v>229</v>
      </c>
      <c r="D518" s="3" t="s">
        <v>532</v>
      </c>
      <c r="E518" s="3" t="s">
        <v>533</v>
      </c>
      <c r="J518" s="7" t="s">
        <v>1392</v>
      </c>
      <c r="U518" s="7" t="str">
        <f t="shared" ca="1" si="18"/>
        <v/>
      </c>
      <c r="V518" s="7" t="str">
        <f t="shared" ca="1" si="19"/>
        <v/>
      </c>
      <c r="AB518" s="7" t="s">
        <v>1396</v>
      </c>
      <c r="AC518" s="7" t="s">
        <v>1405</v>
      </c>
      <c r="AD518" s="7" t="s">
        <v>557</v>
      </c>
    </row>
    <row r="519" spans="1:31" ht="29">
      <c r="A519" s="3" t="s">
        <v>230</v>
      </c>
      <c r="D519" s="3" t="s">
        <v>1624</v>
      </c>
      <c r="E519" s="3" t="s">
        <v>1633</v>
      </c>
      <c r="J519" s="7" t="s">
        <v>562</v>
      </c>
      <c r="L519" s="7">
        <v>1</v>
      </c>
      <c r="M519" s="7">
        <v>3</v>
      </c>
      <c r="N519" s="7" t="s">
        <v>1350</v>
      </c>
      <c r="O519" s="7" t="s">
        <v>1351</v>
      </c>
      <c r="S519" s="7">
        <v>10929</v>
      </c>
      <c r="U519" s="7" t="str">
        <f t="shared" ca="1" si="18"/>
        <v/>
      </c>
      <c r="V519" s="7" t="str">
        <f t="shared" ca="1" si="19"/>
        <v/>
      </c>
    </row>
    <row r="520" spans="1:31">
      <c r="A520" s="3" t="s">
        <v>231</v>
      </c>
      <c r="D520" s="3" t="s">
        <v>528</v>
      </c>
      <c r="E520" s="3" t="s">
        <v>529</v>
      </c>
      <c r="J520" s="7" t="s">
        <v>1390</v>
      </c>
      <c r="T520" s="7" t="s">
        <v>1400</v>
      </c>
      <c r="U520" s="7" t="str">
        <f t="shared" ca="1" si="18"/>
        <v/>
      </c>
      <c r="V520" s="7" t="str">
        <f t="shared" ca="1" si="19"/>
        <v/>
      </c>
      <c r="AB520" s="7" t="s">
        <v>1396</v>
      </c>
      <c r="AC520" s="7" t="s">
        <v>1403</v>
      </c>
      <c r="AD520" s="7" t="s">
        <v>557</v>
      </c>
    </row>
    <row r="521" spans="1:31">
      <c r="A521" s="3" t="s">
        <v>231</v>
      </c>
      <c r="D521" s="3" t="s">
        <v>1230</v>
      </c>
      <c r="E521" s="3" t="s">
        <v>1230</v>
      </c>
      <c r="F521" t="s">
        <v>572</v>
      </c>
      <c r="I521" t="s">
        <v>1231</v>
      </c>
      <c r="U521" s="7" t="str">
        <f t="shared" ca="1" si="18"/>
        <v/>
      </c>
      <c r="V521" s="7" t="str">
        <f t="shared" ca="1" si="19"/>
        <v/>
      </c>
    </row>
    <row r="522" spans="1:31" ht="29">
      <c r="A522" s="3" t="s">
        <v>231</v>
      </c>
      <c r="D522" s="3" t="s">
        <v>1232</v>
      </c>
      <c r="E522" s="3" t="s">
        <v>1233</v>
      </c>
      <c r="J522" s="7" t="s">
        <v>1392</v>
      </c>
      <c r="U522" s="7" t="str">
        <f t="shared" ca="1" si="18"/>
        <v/>
      </c>
      <c r="V522" s="7" t="str">
        <f t="shared" ca="1" si="19"/>
        <v/>
      </c>
    </row>
    <row r="523" spans="1:31" ht="29">
      <c r="A523" s="3" t="s">
        <v>231</v>
      </c>
      <c r="D523" s="3" t="s">
        <v>1234</v>
      </c>
      <c r="E523" s="3" t="s">
        <v>1235</v>
      </c>
      <c r="J523" s="7" t="s">
        <v>558</v>
      </c>
      <c r="L523" s="7">
        <v>1</v>
      </c>
      <c r="M523" s="7">
        <v>2</v>
      </c>
      <c r="N523" s="7" t="s">
        <v>1350</v>
      </c>
      <c r="O523" s="7" t="s">
        <v>1391</v>
      </c>
      <c r="S523" s="7">
        <v>10929</v>
      </c>
      <c r="U523" s="7" t="str">
        <f t="shared" ca="1" si="18"/>
        <v/>
      </c>
      <c r="V523" s="7" t="str">
        <f t="shared" ca="1" si="19"/>
        <v/>
      </c>
    </row>
    <row r="524" spans="1:31" ht="29">
      <c r="A524" s="3" t="s">
        <v>231</v>
      </c>
      <c r="D524" s="3" t="s">
        <v>1236</v>
      </c>
      <c r="E524" s="3" t="s">
        <v>1237</v>
      </c>
      <c r="I524" t="s">
        <v>1417</v>
      </c>
      <c r="J524" s="7" t="s">
        <v>567</v>
      </c>
      <c r="U524" s="7" t="str">
        <f t="shared" ca="1" si="18"/>
        <v/>
      </c>
      <c r="V524" s="7" t="str">
        <f t="shared" ca="1" si="19"/>
        <v/>
      </c>
    </row>
    <row r="525" spans="1:31">
      <c r="A525" s="3" t="s">
        <v>232</v>
      </c>
      <c r="D525" s="3" t="s">
        <v>1239</v>
      </c>
      <c r="E525" s="3" t="s">
        <v>1238</v>
      </c>
      <c r="J525" s="7" t="s">
        <v>1392</v>
      </c>
      <c r="U525" s="7" t="str">
        <f t="shared" ca="1" si="18"/>
        <v/>
      </c>
      <c r="V525" s="7" t="str">
        <f t="shared" ca="1" si="19"/>
        <v/>
      </c>
      <c r="AB525" s="7" t="s">
        <v>1354</v>
      </c>
      <c r="AD525" s="7" t="s">
        <v>557</v>
      </c>
    </row>
    <row r="526" spans="1:31">
      <c r="A526" s="3" t="s">
        <v>233</v>
      </c>
      <c r="D526" s="3" t="s">
        <v>369</v>
      </c>
      <c r="E526" s="3" t="s">
        <v>370</v>
      </c>
      <c r="J526" s="7" t="s">
        <v>1390</v>
      </c>
      <c r="T526" s="7" t="s">
        <v>1400</v>
      </c>
      <c r="U526" s="7" t="str">
        <f t="shared" ca="1" si="18"/>
        <v/>
      </c>
      <c r="V526" s="7" t="str">
        <f t="shared" ca="1" si="19"/>
        <v/>
      </c>
      <c r="AC526" s="7" t="s">
        <v>1403</v>
      </c>
      <c r="AD526" s="7" t="s">
        <v>557</v>
      </c>
      <c r="AE526" s="7" t="s">
        <v>1358</v>
      </c>
    </row>
    <row r="527" spans="1:31">
      <c r="A527" s="3" t="s">
        <v>233</v>
      </c>
      <c r="D527" s="3" t="s">
        <v>1241</v>
      </c>
      <c r="E527" s="3" t="s">
        <v>1240</v>
      </c>
      <c r="H527" t="s">
        <v>565</v>
      </c>
      <c r="I527" t="s">
        <v>1242</v>
      </c>
      <c r="J527" s="7" t="s">
        <v>558</v>
      </c>
      <c r="L527" s="7">
        <v>1</v>
      </c>
      <c r="M527" s="7">
        <v>3</v>
      </c>
      <c r="N527" s="7" t="s">
        <v>1371</v>
      </c>
      <c r="O527" s="7" t="s">
        <v>1351</v>
      </c>
      <c r="S527" s="7">
        <v>0</v>
      </c>
      <c r="U527" s="7" t="str">
        <f t="shared" ca="1" si="18"/>
        <v/>
      </c>
      <c r="V527" s="7" t="str">
        <f t="shared" ca="1" si="19"/>
        <v/>
      </c>
      <c r="AE527" s="7" t="s">
        <v>1355</v>
      </c>
    </row>
    <row r="528" spans="1:31">
      <c r="A528" s="3" t="s">
        <v>234</v>
      </c>
      <c r="D528" s="3" t="s">
        <v>369</v>
      </c>
      <c r="E528" s="3" t="s">
        <v>370</v>
      </c>
      <c r="J528" s="7" t="s">
        <v>1390</v>
      </c>
      <c r="T528" s="7" t="s">
        <v>1400</v>
      </c>
      <c r="U528" s="7" t="str">
        <f t="shared" ca="1" si="18"/>
        <v/>
      </c>
      <c r="V528" s="7" t="str">
        <f t="shared" ca="1" si="19"/>
        <v/>
      </c>
      <c r="AC528" s="7" t="s">
        <v>1403</v>
      </c>
      <c r="AD528" s="7" t="s">
        <v>557</v>
      </c>
      <c r="AE528" s="7" t="s">
        <v>1358</v>
      </c>
    </row>
    <row r="529" spans="1:31">
      <c r="A529" s="3" t="s">
        <v>234</v>
      </c>
      <c r="D529" s="3" t="s">
        <v>528</v>
      </c>
      <c r="E529" s="3" t="s">
        <v>529</v>
      </c>
      <c r="J529" s="7" t="s">
        <v>1390</v>
      </c>
      <c r="T529" s="7" t="s">
        <v>1400</v>
      </c>
      <c r="U529" s="7" t="str">
        <f t="shared" ca="1" si="18"/>
        <v/>
      </c>
      <c r="V529" s="7" t="str">
        <f t="shared" ca="1" si="19"/>
        <v/>
      </c>
      <c r="AB529" s="7" t="s">
        <v>1396</v>
      </c>
      <c r="AC529" s="7" t="s">
        <v>1403</v>
      </c>
      <c r="AD529" s="7" t="s">
        <v>557</v>
      </c>
    </row>
    <row r="530" spans="1:31">
      <c r="A530" s="3" t="s">
        <v>235</v>
      </c>
      <c r="D530" s="3" t="s">
        <v>534</v>
      </c>
      <c r="E530" s="3" t="s">
        <v>535</v>
      </c>
      <c r="J530" s="7" t="s">
        <v>1390</v>
      </c>
      <c r="T530" s="7" t="s">
        <v>1400</v>
      </c>
      <c r="U530" s="7" t="str">
        <f t="shared" ca="1" si="18"/>
        <v/>
      </c>
      <c r="V530" s="7" t="str">
        <f t="shared" ca="1" si="19"/>
        <v/>
      </c>
      <c r="AC530" s="7" t="s">
        <v>1402</v>
      </c>
      <c r="AD530" s="7" t="s">
        <v>557</v>
      </c>
      <c r="AE530" s="7" t="s">
        <v>1358</v>
      </c>
    </row>
    <row r="531" spans="1:31">
      <c r="A531" s="3" t="s">
        <v>236</v>
      </c>
      <c r="D531" s="3" t="s">
        <v>1243</v>
      </c>
      <c r="E531" s="3" t="s">
        <v>536</v>
      </c>
      <c r="J531" s="7" t="s">
        <v>1390</v>
      </c>
      <c r="T531" s="7" t="s">
        <v>1400</v>
      </c>
      <c r="U531" s="7" t="str">
        <f t="shared" ca="1" si="18"/>
        <v/>
      </c>
      <c r="V531" s="7" t="str">
        <f t="shared" ca="1" si="19"/>
        <v/>
      </c>
      <c r="AB531" s="7" t="s">
        <v>1396</v>
      </c>
      <c r="AD531" s="7" t="s">
        <v>557</v>
      </c>
    </row>
    <row r="532" spans="1:31" ht="29">
      <c r="A532" s="3" t="s">
        <v>237</v>
      </c>
      <c r="D532" s="3" t="s">
        <v>1244</v>
      </c>
      <c r="E532" s="3" t="s">
        <v>1480</v>
      </c>
      <c r="J532" s="7" t="s">
        <v>558</v>
      </c>
      <c r="L532" s="7">
        <v>2</v>
      </c>
      <c r="M532" s="7">
        <v>7</v>
      </c>
      <c r="O532" s="7" t="s">
        <v>1345</v>
      </c>
      <c r="P532" s="7" t="s">
        <v>1401</v>
      </c>
      <c r="Q532" s="8" t="s">
        <v>1412</v>
      </c>
      <c r="S532" s="7">
        <v>162</v>
      </c>
      <c r="U532" s="7" t="str">
        <f t="shared" ca="1" si="18"/>
        <v/>
      </c>
      <c r="V532" s="7" t="str">
        <f t="shared" ca="1" si="19"/>
        <v/>
      </c>
    </row>
    <row r="533" spans="1:31" ht="29">
      <c r="A533" s="3" t="s">
        <v>237</v>
      </c>
      <c r="D533" s="3" t="s">
        <v>1481</v>
      </c>
      <c r="E533" s="3" t="s">
        <v>1482</v>
      </c>
      <c r="J533" s="7" t="s">
        <v>1390</v>
      </c>
      <c r="T533" s="7">
        <f>32-148</f>
        <v>-116</v>
      </c>
      <c r="U533" s="7">
        <f t="shared" ca="1" si="18"/>
        <v>148</v>
      </c>
      <c r="V533" s="7">
        <f t="shared" ca="1" si="19"/>
        <v>32</v>
      </c>
    </row>
    <row r="534" spans="1:31">
      <c r="A534" s="3" t="s">
        <v>237</v>
      </c>
      <c r="D534" s="3" t="s">
        <v>537</v>
      </c>
      <c r="E534" s="3" t="s">
        <v>537</v>
      </c>
      <c r="F534" t="s">
        <v>572</v>
      </c>
      <c r="I534" t="s">
        <v>525</v>
      </c>
      <c r="U534" s="7" t="str">
        <f t="shared" ca="1" si="18"/>
        <v/>
      </c>
      <c r="V534" s="7" t="str">
        <f t="shared" ca="1" si="19"/>
        <v/>
      </c>
    </row>
    <row r="535" spans="1:31">
      <c r="A535" s="3" t="s">
        <v>237</v>
      </c>
      <c r="D535" s="3" t="s">
        <v>1245</v>
      </c>
      <c r="E535" s="3" t="s">
        <v>538</v>
      </c>
      <c r="J535" s="7" t="s">
        <v>1390</v>
      </c>
      <c r="T535" s="7" t="s">
        <v>1400</v>
      </c>
      <c r="U535" s="7" t="str">
        <f t="shared" ca="1" si="18"/>
        <v/>
      </c>
      <c r="V535" s="7" t="str">
        <f t="shared" ca="1" si="19"/>
        <v/>
      </c>
      <c r="AB535" s="7" t="s">
        <v>1396</v>
      </c>
      <c r="AC535" s="7" t="s">
        <v>1414</v>
      </c>
      <c r="AD535" s="7" t="s">
        <v>557</v>
      </c>
    </row>
    <row r="536" spans="1:31">
      <c r="A536" s="3" t="s">
        <v>237</v>
      </c>
      <c r="D536" s="3" t="s">
        <v>345</v>
      </c>
      <c r="E536" s="3" t="s">
        <v>527</v>
      </c>
      <c r="J536" s="7" t="s">
        <v>1390</v>
      </c>
      <c r="T536" s="7" t="s">
        <v>1400</v>
      </c>
      <c r="U536" s="7" t="str">
        <f t="shared" ca="1" si="18"/>
        <v/>
      </c>
      <c r="V536" s="7" t="str">
        <f t="shared" ca="1" si="19"/>
        <v/>
      </c>
      <c r="AB536" s="7" t="s">
        <v>1396</v>
      </c>
      <c r="AD536" s="7" t="s">
        <v>557</v>
      </c>
    </row>
    <row r="537" spans="1:31">
      <c r="A537" s="3" t="s">
        <v>238</v>
      </c>
      <c r="D537" s="3" t="s">
        <v>528</v>
      </c>
      <c r="E537" s="3" t="s">
        <v>529</v>
      </c>
      <c r="J537" s="7" t="s">
        <v>1390</v>
      </c>
      <c r="T537" s="7" t="s">
        <v>1400</v>
      </c>
      <c r="U537" s="7" t="str">
        <f t="shared" ca="1" si="18"/>
        <v/>
      </c>
      <c r="V537" s="7" t="str">
        <f t="shared" ca="1" si="19"/>
        <v/>
      </c>
      <c r="AB537" s="7" t="s">
        <v>1396</v>
      </c>
      <c r="AC537" s="7" t="s">
        <v>1403</v>
      </c>
      <c r="AD537" s="7" t="s">
        <v>557</v>
      </c>
    </row>
    <row r="538" spans="1:31">
      <c r="A538" s="3" t="s">
        <v>239</v>
      </c>
      <c r="D538" s="3" t="s">
        <v>1247</v>
      </c>
      <c r="E538" s="3" t="s">
        <v>1246</v>
      </c>
      <c r="J538" s="7" t="s">
        <v>1390</v>
      </c>
      <c r="T538" s="7">
        <f>234-203</f>
        <v>31</v>
      </c>
      <c r="U538" s="7">
        <f t="shared" ca="1" si="18"/>
        <v>203</v>
      </c>
      <c r="V538" s="7">
        <f t="shared" ca="1" si="19"/>
        <v>234</v>
      </c>
    </row>
    <row r="539" spans="1:31">
      <c r="A539" s="3" t="s">
        <v>240</v>
      </c>
      <c r="D539" s="3" t="s">
        <v>358</v>
      </c>
      <c r="E539" s="3" t="s">
        <v>359</v>
      </c>
      <c r="J539" s="7" t="s">
        <v>1392</v>
      </c>
      <c r="U539" s="7" t="str">
        <f t="shared" ca="1" si="18"/>
        <v/>
      </c>
      <c r="V539" s="7" t="str">
        <f t="shared" ca="1" si="19"/>
        <v/>
      </c>
      <c r="AC539" s="7" t="s">
        <v>1493</v>
      </c>
      <c r="AD539" s="7" t="s">
        <v>557</v>
      </c>
    </row>
    <row r="540" spans="1:31">
      <c r="A540" s="3" t="s">
        <v>240</v>
      </c>
      <c r="D540" s="3" t="s">
        <v>1248</v>
      </c>
      <c r="E540" s="3" t="s">
        <v>1248</v>
      </c>
      <c r="F540" t="s">
        <v>572</v>
      </c>
      <c r="I540" t="s">
        <v>1249</v>
      </c>
      <c r="U540" s="7" t="str">
        <f t="shared" ca="1" si="18"/>
        <v/>
      </c>
      <c r="V540" s="7" t="str">
        <f t="shared" ca="1" si="19"/>
        <v/>
      </c>
    </row>
    <row r="541" spans="1:31">
      <c r="A541" s="3" t="s">
        <v>240</v>
      </c>
      <c r="D541" s="3" t="s">
        <v>1250</v>
      </c>
      <c r="E541" s="3" t="s">
        <v>1251</v>
      </c>
      <c r="J541" s="7" t="s">
        <v>1392</v>
      </c>
      <c r="U541" s="7" t="str">
        <f t="shared" ca="1" si="18"/>
        <v/>
      </c>
      <c r="V541" s="7" t="str">
        <f t="shared" ca="1" si="19"/>
        <v/>
      </c>
      <c r="AE541" s="7" t="s">
        <v>1349</v>
      </c>
    </row>
    <row r="542" spans="1:31" ht="29">
      <c r="A542" s="3" t="s">
        <v>241</v>
      </c>
      <c r="D542" s="3" t="s">
        <v>1252</v>
      </c>
      <c r="E542" s="3" t="s">
        <v>1253</v>
      </c>
      <c r="I542" t="s">
        <v>1483</v>
      </c>
      <c r="J542" s="7" t="s">
        <v>1390</v>
      </c>
      <c r="T542" s="7">
        <f>10929-991</f>
        <v>9938</v>
      </c>
      <c r="U542" s="7">
        <f t="shared" ca="1" si="18"/>
        <v>991</v>
      </c>
      <c r="V542" s="7">
        <f t="shared" ca="1" si="19"/>
        <v>10929</v>
      </c>
    </row>
    <row r="543" spans="1:31" ht="29">
      <c r="A543" s="3" t="s">
        <v>241</v>
      </c>
      <c r="D543" s="3" t="s">
        <v>1255</v>
      </c>
      <c r="E543" s="3" t="s">
        <v>1254</v>
      </c>
      <c r="I543" t="s">
        <v>1581</v>
      </c>
      <c r="J543" s="7" t="s">
        <v>558</v>
      </c>
      <c r="L543" s="7">
        <v>1</v>
      </c>
      <c r="M543" s="7">
        <v>2</v>
      </c>
      <c r="N543" s="7" t="s">
        <v>1368</v>
      </c>
      <c r="O543" s="7" t="s">
        <v>1391</v>
      </c>
      <c r="S543" s="7">
        <v>1942</v>
      </c>
      <c r="U543" s="7" t="str">
        <f t="shared" ca="1" si="18"/>
        <v/>
      </c>
      <c r="V543" s="7" t="str">
        <f t="shared" ca="1" si="19"/>
        <v/>
      </c>
    </row>
    <row r="544" spans="1:31">
      <c r="A544" s="3" t="s">
        <v>242</v>
      </c>
      <c r="D544" s="3" t="s">
        <v>1256</v>
      </c>
      <c r="E544" s="3" t="s">
        <v>539</v>
      </c>
      <c r="J544" s="7" t="s">
        <v>1392</v>
      </c>
      <c r="U544" s="7" t="str">
        <f t="shared" ca="1" si="18"/>
        <v/>
      </c>
      <c r="V544" s="7" t="str">
        <f t="shared" ca="1" si="19"/>
        <v/>
      </c>
      <c r="AC544" s="7" t="s">
        <v>1493</v>
      </c>
      <c r="AD544" s="7" t="s">
        <v>557</v>
      </c>
    </row>
    <row r="545" spans="1:31">
      <c r="A545" s="3" t="s">
        <v>243</v>
      </c>
      <c r="D545" s="4" t="s">
        <v>1257</v>
      </c>
      <c r="E545" s="3" t="s">
        <v>1258</v>
      </c>
      <c r="F545" t="s">
        <v>556</v>
      </c>
      <c r="U545" s="7" t="str">
        <f t="shared" ca="1" si="18"/>
        <v/>
      </c>
      <c r="V545" s="7" t="str">
        <f t="shared" ca="1" si="19"/>
        <v/>
      </c>
    </row>
    <row r="546" spans="1:31">
      <c r="A546" s="3" t="s">
        <v>243</v>
      </c>
      <c r="D546" s="3" t="s">
        <v>1259</v>
      </c>
      <c r="E546" s="3" t="s">
        <v>1260</v>
      </c>
      <c r="J546" s="7" t="s">
        <v>1392</v>
      </c>
      <c r="U546" s="7" t="str">
        <f t="shared" ca="1" si="18"/>
        <v/>
      </c>
      <c r="V546" s="7" t="str">
        <f t="shared" ca="1" si="19"/>
        <v/>
      </c>
      <c r="AB546" s="7" t="s">
        <v>1354</v>
      </c>
      <c r="AD546" s="7" t="s">
        <v>557</v>
      </c>
    </row>
    <row r="547" spans="1:31">
      <c r="A547" s="3" t="s">
        <v>244</v>
      </c>
      <c r="D547" s="3" t="s">
        <v>540</v>
      </c>
      <c r="E547" s="3" t="s">
        <v>540</v>
      </c>
      <c r="F547" t="s">
        <v>572</v>
      </c>
      <c r="I547" t="s">
        <v>1261</v>
      </c>
      <c r="U547" s="7" t="str">
        <f t="shared" ca="1" si="18"/>
        <v/>
      </c>
      <c r="V547" s="7" t="str">
        <f t="shared" ca="1" si="19"/>
        <v/>
      </c>
    </row>
    <row r="548" spans="1:31">
      <c r="A548" s="3" t="s">
        <v>245</v>
      </c>
      <c r="D548" s="3" t="s">
        <v>1262</v>
      </c>
      <c r="E548" s="3" t="s">
        <v>1263</v>
      </c>
      <c r="J548" s="7" t="s">
        <v>1393</v>
      </c>
      <c r="T548" s="7">
        <f xml:space="preserve"> 2-106</f>
        <v>-104</v>
      </c>
      <c r="U548" s="7">
        <f t="shared" ca="1" si="18"/>
        <v>106</v>
      </c>
      <c r="V548" s="7">
        <f t="shared" ca="1" si="19"/>
        <v>2</v>
      </c>
      <c r="AC548" s="7" t="s">
        <v>1496</v>
      </c>
      <c r="AD548" s="7" t="s">
        <v>557</v>
      </c>
      <c r="AE548" s="7" t="s">
        <v>1361</v>
      </c>
    </row>
    <row r="549" spans="1:31">
      <c r="A549" s="3" t="s">
        <v>246</v>
      </c>
      <c r="D549" s="3" t="s">
        <v>1264</v>
      </c>
      <c r="E549" s="3" t="s">
        <v>1265</v>
      </c>
      <c r="J549" s="7" t="s">
        <v>1393</v>
      </c>
      <c r="T549" s="7">
        <f xml:space="preserve"> 4-0</f>
        <v>4</v>
      </c>
      <c r="U549" s="7">
        <f t="shared" ca="1" si="18"/>
        <v>0</v>
      </c>
      <c r="V549" s="7">
        <f t="shared" ca="1" si="19"/>
        <v>4</v>
      </c>
      <c r="AE549" s="7" t="s">
        <v>1361</v>
      </c>
    </row>
    <row r="550" spans="1:31">
      <c r="A550" s="3" t="s">
        <v>246</v>
      </c>
      <c r="D550" s="3" t="s">
        <v>1266</v>
      </c>
      <c r="E550" s="3" t="s">
        <v>1266</v>
      </c>
      <c r="F550" t="s">
        <v>572</v>
      </c>
      <c r="I550" t="s">
        <v>1267</v>
      </c>
      <c r="U550" s="7" t="str">
        <f t="shared" ca="1" si="18"/>
        <v/>
      </c>
      <c r="V550" s="7" t="str">
        <f t="shared" ca="1" si="19"/>
        <v/>
      </c>
    </row>
    <row r="551" spans="1:31" ht="29">
      <c r="A551" s="3" t="s">
        <v>246</v>
      </c>
      <c r="D551" s="3" t="s">
        <v>1268</v>
      </c>
      <c r="E551" s="3" t="s">
        <v>1269</v>
      </c>
      <c r="J551" s="7" t="s">
        <v>1390</v>
      </c>
      <c r="T551" s="7">
        <f xml:space="preserve"> 1942-991</f>
        <v>951</v>
      </c>
      <c r="U551" s="7">
        <f t="shared" ca="1" si="18"/>
        <v>991</v>
      </c>
      <c r="V551" s="7">
        <f t="shared" ca="1" si="19"/>
        <v>1942</v>
      </c>
    </row>
    <row r="552" spans="1:31">
      <c r="A552" s="3" t="s">
        <v>247</v>
      </c>
      <c r="D552" s="3" t="s">
        <v>1270</v>
      </c>
      <c r="E552" s="3" t="s">
        <v>1271</v>
      </c>
      <c r="J552" s="7" t="s">
        <v>562</v>
      </c>
      <c r="L552" s="7">
        <v>1</v>
      </c>
      <c r="M552" s="7">
        <v>3</v>
      </c>
      <c r="N552" s="7" t="s">
        <v>1350</v>
      </c>
      <c r="O552" s="7" t="s">
        <v>1345</v>
      </c>
      <c r="P552" s="7" t="s">
        <v>1409</v>
      </c>
      <c r="Q552" s="8" t="s">
        <v>1410</v>
      </c>
      <c r="R552" s="7" t="s">
        <v>1346</v>
      </c>
      <c r="S552" s="7">
        <v>10929</v>
      </c>
      <c r="U552" s="7" t="str">
        <f t="shared" ca="1" si="18"/>
        <v/>
      </c>
      <c r="V552" s="7" t="str">
        <f t="shared" ca="1" si="19"/>
        <v/>
      </c>
      <c r="AE552" s="7" t="s">
        <v>1361</v>
      </c>
    </row>
    <row r="553" spans="1:31">
      <c r="A553" s="3" t="s">
        <v>247</v>
      </c>
      <c r="D553" s="3" t="s">
        <v>1272</v>
      </c>
      <c r="E553" s="3" t="s">
        <v>1272</v>
      </c>
      <c r="F553" t="s">
        <v>572</v>
      </c>
      <c r="I553" t="s">
        <v>1273</v>
      </c>
      <c r="U553" s="7" t="str">
        <f t="shared" ca="1" si="18"/>
        <v/>
      </c>
      <c r="V553" s="7" t="str">
        <f t="shared" ca="1" si="19"/>
        <v/>
      </c>
    </row>
    <row r="554" spans="1:31">
      <c r="A554" s="3" t="s">
        <v>248</v>
      </c>
      <c r="D554" s="3" t="s">
        <v>1274</v>
      </c>
      <c r="E554" s="3" t="s">
        <v>541</v>
      </c>
      <c r="J554" s="7" t="s">
        <v>1390</v>
      </c>
      <c r="T554" s="7" t="s">
        <v>1400</v>
      </c>
      <c r="U554" s="7" t="str">
        <f t="shared" ca="1" si="18"/>
        <v/>
      </c>
      <c r="V554" s="7" t="str">
        <f t="shared" ca="1" si="19"/>
        <v/>
      </c>
      <c r="AC554" s="7" t="s">
        <v>1403</v>
      </c>
      <c r="AD554" s="7" t="s">
        <v>557</v>
      </c>
      <c r="AE554" s="7" t="s">
        <v>1358</v>
      </c>
    </row>
    <row r="555" spans="1:31" ht="29">
      <c r="A555" s="3" t="s">
        <v>249</v>
      </c>
      <c r="D555" s="3" t="s">
        <v>1276</v>
      </c>
      <c r="E555" s="3" t="s">
        <v>1277</v>
      </c>
      <c r="J555" s="7" t="s">
        <v>1392</v>
      </c>
      <c r="U555" s="7" t="str">
        <f t="shared" ca="1" si="18"/>
        <v/>
      </c>
      <c r="V555" s="7" t="str">
        <f t="shared" ca="1" si="19"/>
        <v/>
      </c>
    </row>
    <row r="556" spans="1:31" ht="29">
      <c r="A556" s="3" t="s">
        <v>249</v>
      </c>
      <c r="D556" s="3" t="s">
        <v>1275</v>
      </c>
      <c r="E556" s="3" t="s">
        <v>1278</v>
      </c>
      <c r="J556" s="7" t="s">
        <v>558</v>
      </c>
      <c r="L556" s="7">
        <v>1</v>
      </c>
      <c r="M556" s="7">
        <v>3</v>
      </c>
      <c r="N556" s="7" t="s">
        <v>1350</v>
      </c>
      <c r="O556" s="7" t="s">
        <v>1351</v>
      </c>
      <c r="S556" s="7">
        <v>10929</v>
      </c>
      <c r="U556" s="7" t="str">
        <f t="shared" ca="1" si="18"/>
        <v/>
      </c>
      <c r="V556" s="7" t="str">
        <f t="shared" ca="1" si="19"/>
        <v/>
      </c>
    </row>
    <row r="557" spans="1:31" ht="29">
      <c r="A557" s="3" t="s">
        <v>249</v>
      </c>
      <c r="D557" s="3" t="s">
        <v>1279</v>
      </c>
      <c r="E557" s="3" t="s">
        <v>1280</v>
      </c>
      <c r="J557" s="7" t="s">
        <v>1392</v>
      </c>
      <c r="U557" s="7" t="str">
        <f t="shared" ca="1" si="18"/>
        <v/>
      </c>
      <c r="V557" s="7" t="str">
        <f t="shared" ca="1" si="19"/>
        <v/>
      </c>
      <c r="AB557" s="7" t="s">
        <v>1354</v>
      </c>
      <c r="AD557" s="7" t="s">
        <v>557</v>
      </c>
    </row>
    <row r="558" spans="1:31">
      <c r="A558" s="3" t="s">
        <v>250</v>
      </c>
      <c r="D558" s="3" t="s">
        <v>1281</v>
      </c>
      <c r="E558" s="3" t="s">
        <v>542</v>
      </c>
      <c r="J558" s="7" t="s">
        <v>1392</v>
      </c>
      <c r="U558" s="7" t="str">
        <f t="shared" ca="1" si="18"/>
        <v/>
      </c>
      <c r="V558" s="7" t="str">
        <f t="shared" ca="1" si="19"/>
        <v/>
      </c>
      <c r="AC558" s="7" t="s">
        <v>1403</v>
      </c>
      <c r="AD558" s="7" t="s">
        <v>557</v>
      </c>
    </row>
    <row r="559" spans="1:31">
      <c r="A559" s="3" t="s">
        <v>250</v>
      </c>
      <c r="D559" s="3" t="s">
        <v>1625</v>
      </c>
      <c r="E559" s="3" t="s">
        <v>1282</v>
      </c>
      <c r="F559" t="s">
        <v>575</v>
      </c>
      <c r="I559" t="s">
        <v>1634</v>
      </c>
      <c r="J559" s="7" t="s">
        <v>1390</v>
      </c>
      <c r="T559" s="7" t="s">
        <v>1400</v>
      </c>
      <c r="U559" s="7" t="str">
        <f t="shared" ca="1" si="18"/>
        <v/>
      </c>
      <c r="V559" s="7" t="str">
        <f t="shared" ca="1" si="19"/>
        <v/>
      </c>
      <c r="AB559" s="7" t="s">
        <v>1396</v>
      </c>
      <c r="AC559" s="7" t="s">
        <v>1403</v>
      </c>
      <c r="AD559" s="7" t="s">
        <v>557</v>
      </c>
    </row>
    <row r="560" spans="1:31">
      <c r="A560" s="3" t="s">
        <v>251</v>
      </c>
      <c r="D560" s="3" t="s">
        <v>1283</v>
      </c>
      <c r="E560" s="3" t="s">
        <v>1284</v>
      </c>
      <c r="J560" s="7" t="s">
        <v>562</v>
      </c>
      <c r="L560" s="7">
        <v>1</v>
      </c>
      <c r="M560" s="7">
        <v>3</v>
      </c>
      <c r="N560" s="7" t="s">
        <v>1368</v>
      </c>
      <c r="O560" s="7" t="s">
        <v>1351</v>
      </c>
      <c r="S560" s="7">
        <v>991</v>
      </c>
      <c r="U560" s="7" t="str">
        <f t="shared" ca="1" si="18"/>
        <v/>
      </c>
      <c r="V560" s="7" t="str">
        <f t="shared" ca="1" si="19"/>
        <v/>
      </c>
      <c r="AE560" s="7" t="s">
        <v>1361</v>
      </c>
    </row>
    <row r="561" spans="1:30">
      <c r="A561" s="3" t="s">
        <v>251</v>
      </c>
      <c r="D561" s="3" t="s">
        <v>1285</v>
      </c>
      <c r="E561" s="3" t="s">
        <v>1286</v>
      </c>
      <c r="J561" s="7" t="s">
        <v>1392</v>
      </c>
      <c r="U561" s="7" t="str">
        <f t="shared" ca="1" si="18"/>
        <v/>
      </c>
      <c r="V561" s="7" t="str">
        <f t="shared" ca="1" si="19"/>
        <v/>
      </c>
    </row>
    <row r="562" spans="1:30">
      <c r="A562" s="3" t="s">
        <v>252</v>
      </c>
      <c r="D562" s="3" t="s">
        <v>293</v>
      </c>
      <c r="E562" s="3" t="s">
        <v>284</v>
      </c>
      <c r="J562" s="7" t="s">
        <v>1392</v>
      </c>
      <c r="U562" s="7" t="str">
        <f t="shared" ca="1" si="18"/>
        <v/>
      </c>
      <c r="V562" s="7" t="str">
        <f t="shared" ca="1" si="19"/>
        <v/>
      </c>
    </row>
    <row r="563" spans="1:30">
      <c r="A563" s="3" t="s">
        <v>253</v>
      </c>
      <c r="D563" s="3" t="s">
        <v>1287</v>
      </c>
      <c r="E563" s="3" t="s">
        <v>543</v>
      </c>
      <c r="J563" s="7" t="s">
        <v>1392</v>
      </c>
      <c r="U563" s="7" t="str">
        <f t="shared" ca="1" si="18"/>
        <v/>
      </c>
      <c r="V563" s="7" t="str">
        <f t="shared" ca="1" si="19"/>
        <v/>
      </c>
      <c r="AC563" s="7" t="s">
        <v>1402</v>
      </c>
      <c r="AD563" s="7" t="s">
        <v>557</v>
      </c>
    </row>
    <row r="564" spans="1:30" ht="43.5">
      <c r="A564" s="3" t="s">
        <v>254</v>
      </c>
      <c r="D564" s="3" t="s">
        <v>1288</v>
      </c>
      <c r="E564" s="3" t="s">
        <v>1289</v>
      </c>
      <c r="J564" s="7" t="s">
        <v>558</v>
      </c>
      <c r="L564" s="7">
        <v>1</v>
      </c>
      <c r="M564" s="7">
        <v>3</v>
      </c>
      <c r="N564" s="7" t="s">
        <v>1359</v>
      </c>
      <c r="O564" s="7" t="s">
        <v>1351</v>
      </c>
      <c r="S564" s="7">
        <v>9418</v>
      </c>
      <c r="U564" s="7" t="str">
        <f t="shared" ca="1" si="18"/>
        <v/>
      </c>
      <c r="V564" s="7" t="str">
        <f t="shared" ca="1" si="19"/>
        <v/>
      </c>
    </row>
    <row r="565" spans="1:30" ht="43.5">
      <c r="A565" s="3" t="s">
        <v>254</v>
      </c>
      <c r="D565" s="3" t="s">
        <v>1290</v>
      </c>
      <c r="E565" s="3" t="s">
        <v>1291</v>
      </c>
      <c r="J565" s="7" t="s">
        <v>1392</v>
      </c>
      <c r="U565" s="7" t="str">
        <f t="shared" ca="1" si="18"/>
        <v/>
      </c>
      <c r="V565" s="7" t="str">
        <f t="shared" ca="1" si="19"/>
        <v/>
      </c>
    </row>
    <row r="566" spans="1:30" ht="43.5">
      <c r="A566" s="3" t="s">
        <v>254</v>
      </c>
      <c r="D566" s="3" t="s">
        <v>1292</v>
      </c>
      <c r="E566" s="3" t="s">
        <v>1293</v>
      </c>
      <c r="J566" s="7" t="s">
        <v>1392</v>
      </c>
      <c r="U566" s="7" t="str">
        <f t="shared" ca="1" si="18"/>
        <v/>
      </c>
      <c r="V566" s="7" t="str">
        <f t="shared" ca="1" si="19"/>
        <v/>
      </c>
    </row>
    <row r="567" spans="1:30">
      <c r="A567" s="3" t="s">
        <v>255</v>
      </c>
      <c r="D567" s="3" t="s">
        <v>1294</v>
      </c>
      <c r="E567" s="3" t="s">
        <v>1295</v>
      </c>
      <c r="J567" s="7" t="s">
        <v>1392</v>
      </c>
      <c r="U567" s="7" t="str">
        <f t="shared" ca="1" si="18"/>
        <v/>
      </c>
      <c r="V567" s="7" t="str">
        <f t="shared" ca="1" si="19"/>
        <v/>
      </c>
    </row>
    <row r="568" spans="1:30">
      <c r="A568" s="3" t="s">
        <v>255</v>
      </c>
      <c r="D568" s="3" t="s">
        <v>1296</v>
      </c>
      <c r="E568" s="3" t="s">
        <v>1297</v>
      </c>
      <c r="J568" s="7" t="s">
        <v>1392</v>
      </c>
      <c r="U568" s="7" t="str">
        <f t="shared" ca="1" si="18"/>
        <v/>
      </c>
      <c r="V568" s="7" t="str">
        <f t="shared" ca="1" si="19"/>
        <v/>
      </c>
    </row>
    <row r="569" spans="1:30">
      <c r="A569" s="3" t="s">
        <v>255</v>
      </c>
      <c r="D569" s="3" t="s">
        <v>1298</v>
      </c>
      <c r="E569" s="3" t="s">
        <v>1299</v>
      </c>
      <c r="F569" t="s">
        <v>572</v>
      </c>
      <c r="I569" t="s">
        <v>544</v>
      </c>
      <c r="U569" s="7" t="str">
        <f t="shared" ca="1" si="18"/>
        <v/>
      </c>
      <c r="V569" s="7" t="str">
        <f t="shared" ca="1" si="19"/>
        <v/>
      </c>
    </row>
    <row r="570" spans="1:30">
      <c r="A570" s="3" t="s">
        <v>255</v>
      </c>
      <c r="D570" s="3" t="s">
        <v>1300</v>
      </c>
      <c r="E570" s="3" t="s">
        <v>1301</v>
      </c>
      <c r="J570" s="7" t="s">
        <v>1392</v>
      </c>
      <c r="U570" s="7" t="str">
        <f t="shared" ca="1" si="18"/>
        <v/>
      </c>
      <c r="V570" s="7" t="str">
        <f t="shared" ca="1" si="19"/>
        <v/>
      </c>
    </row>
    <row r="571" spans="1:30">
      <c r="A571" s="3" t="s">
        <v>255</v>
      </c>
      <c r="D571" s="3" t="s">
        <v>1302</v>
      </c>
      <c r="E571" s="3" t="s">
        <v>1303</v>
      </c>
      <c r="J571" s="7" t="s">
        <v>1390</v>
      </c>
      <c r="T571" s="7">
        <f>520-3678</f>
        <v>-3158</v>
      </c>
      <c r="U571" s="7">
        <f t="shared" ca="1" si="18"/>
        <v>3678</v>
      </c>
      <c r="V571" s="7">
        <f t="shared" ca="1" si="19"/>
        <v>520</v>
      </c>
    </row>
    <row r="572" spans="1:30">
      <c r="A572" s="3" t="s">
        <v>256</v>
      </c>
      <c r="D572" s="3" t="s">
        <v>1304</v>
      </c>
      <c r="E572" s="3" t="s">
        <v>1305</v>
      </c>
      <c r="J572" s="7" t="s">
        <v>1392</v>
      </c>
      <c r="U572" s="7" t="str">
        <f t="shared" ca="1" si="18"/>
        <v/>
      </c>
      <c r="V572" s="7" t="str">
        <f t="shared" ca="1" si="19"/>
        <v/>
      </c>
      <c r="AB572" s="7" t="s">
        <v>1396</v>
      </c>
      <c r="AD572" s="7" t="s">
        <v>557</v>
      </c>
    </row>
    <row r="573" spans="1:30">
      <c r="A573" s="3" t="s">
        <v>257</v>
      </c>
      <c r="D573" s="3" t="s">
        <v>293</v>
      </c>
      <c r="E573" s="3" t="s">
        <v>284</v>
      </c>
      <c r="J573" s="7" t="s">
        <v>1392</v>
      </c>
      <c r="U573" s="7" t="str">
        <f t="shared" ca="1" si="18"/>
        <v/>
      </c>
      <c r="V573" s="7" t="str">
        <f t="shared" ca="1" si="19"/>
        <v/>
      </c>
    </row>
    <row r="574" spans="1:30">
      <c r="A574" s="3" t="s">
        <v>257</v>
      </c>
      <c r="D574" s="3" t="s">
        <v>1306</v>
      </c>
      <c r="E574" s="3" t="s">
        <v>1307</v>
      </c>
      <c r="F574" t="s">
        <v>554</v>
      </c>
      <c r="I574" s="2"/>
      <c r="U574" s="7" t="str">
        <f t="shared" ca="1" si="18"/>
        <v/>
      </c>
      <c r="V574" s="7" t="str">
        <f t="shared" ca="1" si="19"/>
        <v/>
      </c>
    </row>
    <row r="575" spans="1:30">
      <c r="A575" s="3" t="s">
        <v>257</v>
      </c>
      <c r="D575" s="3" t="s">
        <v>1308</v>
      </c>
      <c r="E575" s="3" t="s">
        <v>1308</v>
      </c>
      <c r="F575" t="s">
        <v>572</v>
      </c>
      <c r="I575" t="s">
        <v>1309</v>
      </c>
      <c r="U575" s="7" t="str">
        <f t="shared" ca="1" si="18"/>
        <v/>
      </c>
      <c r="V575" s="7" t="str">
        <f t="shared" ca="1" si="19"/>
        <v/>
      </c>
    </row>
    <row r="576" spans="1:30">
      <c r="A576" s="3" t="s">
        <v>258</v>
      </c>
      <c r="D576" s="3" t="s">
        <v>1310</v>
      </c>
      <c r="E576" s="3" t="s">
        <v>582</v>
      </c>
      <c r="F576" t="s">
        <v>554</v>
      </c>
      <c r="J576" s="7" t="s">
        <v>1390</v>
      </c>
      <c r="T576" s="7">
        <f>20-11</f>
        <v>9</v>
      </c>
      <c r="U576" s="7">
        <f t="shared" ca="1" si="18"/>
        <v>11</v>
      </c>
      <c r="V576" s="7">
        <f t="shared" ca="1" si="19"/>
        <v>20</v>
      </c>
    </row>
    <row r="577" spans="1:31">
      <c r="A577" s="3" t="s">
        <v>259</v>
      </c>
      <c r="D577" s="3" t="s">
        <v>317</v>
      </c>
      <c r="E577" s="3" t="s">
        <v>332</v>
      </c>
      <c r="J577" s="7" t="s">
        <v>1390</v>
      </c>
      <c r="T577" s="7">
        <f>9-58</f>
        <v>-49</v>
      </c>
      <c r="U577" s="7">
        <f t="shared" ref="U577:U594" ca="1" si="20">IF(ISNUMBER(T577),VALUE(MID(_xlfn.FORMULATEXT(T577),SEARCH("-",_xlfn.FORMULATEXT(T577))+1,LEN(_xlfn.FORMULATEXT(T577))-SEARCH("-",_xlfn.FORMULATEXT(T577)))), "")</f>
        <v>58</v>
      </c>
      <c r="V577" s="7">
        <f t="shared" ref="V577:V594" ca="1" si="21">IF(ISNUMBER(T577), VALUE(MID(_xlfn.FORMULATEXT(T577), 2, SEARCH("-", _xlfn.FORMULATEXT(T577)) - 2)), "")</f>
        <v>9</v>
      </c>
      <c r="AC577" s="7" t="s">
        <v>1404</v>
      </c>
      <c r="AD577" s="7" t="s">
        <v>557</v>
      </c>
      <c r="AE577" s="7" t="s">
        <v>1361</v>
      </c>
    </row>
    <row r="578" spans="1:31">
      <c r="A578" s="3" t="s">
        <v>259</v>
      </c>
      <c r="D578" s="3" t="s">
        <v>545</v>
      </c>
      <c r="E578" s="3" t="s">
        <v>545</v>
      </c>
      <c r="F578" t="s">
        <v>572</v>
      </c>
      <c r="I578" t="s">
        <v>1311</v>
      </c>
      <c r="U578" s="7" t="str">
        <f t="shared" ca="1" si="20"/>
        <v/>
      </c>
      <c r="V578" s="7" t="str">
        <f t="shared" ca="1" si="21"/>
        <v/>
      </c>
    </row>
    <row r="579" spans="1:31">
      <c r="A579" s="3" t="s">
        <v>260</v>
      </c>
      <c r="D579" s="3" t="s">
        <v>1312</v>
      </c>
      <c r="E579" s="3" t="s">
        <v>1313</v>
      </c>
      <c r="I579" t="s">
        <v>1484</v>
      </c>
      <c r="J579" s="7" t="s">
        <v>1390</v>
      </c>
      <c r="T579" s="7">
        <f>2-6</f>
        <v>-4</v>
      </c>
      <c r="U579" s="7">
        <f t="shared" ca="1" si="20"/>
        <v>6</v>
      </c>
      <c r="V579" s="7">
        <f t="shared" ca="1" si="21"/>
        <v>2</v>
      </c>
    </row>
    <row r="580" spans="1:31">
      <c r="A580" s="3" t="s">
        <v>260</v>
      </c>
      <c r="D580" s="3" t="s">
        <v>1314</v>
      </c>
      <c r="E580" s="3" t="s">
        <v>1315</v>
      </c>
      <c r="J580" s="7" t="s">
        <v>1392</v>
      </c>
      <c r="U580" s="7" t="str">
        <f t="shared" ca="1" si="20"/>
        <v/>
      </c>
      <c r="V580" s="7" t="str">
        <f t="shared" ca="1" si="21"/>
        <v/>
      </c>
    </row>
    <row r="581" spans="1:31">
      <c r="A581" s="3" t="s">
        <v>261</v>
      </c>
      <c r="D581" s="3" t="s">
        <v>546</v>
      </c>
      <c r="E581" s="3" t="s">
        <v>546</v>
      </c>
      <c r="F581" t="s">
        <v>572</v>
      </c>
      <c r="I581" t="s">
        <v>1316</v>
      </c>
      <c r="U581" s="7" t="str">
        <f t="shared" ca="1" si="20"/>
        <v/>
      </c>
      <c r="V581" s="7" t="str">
        <f t="shared" ca="1" si="21"/>
        <v/>
      </c>
    </row>
    <row r="582" spans="1:31" ht="29">
      <c r="A582" s="3" t="s">
        <v>261</v>
      </c>
      <c r="D582" s="3" t="s">
        <v>1317</v>
      </c>
      <c r="E582" s="3" t="s">
        <v>1318</v>
      </c>
      <c r="F582" t="s">
        <v>554</v>
      </c>
      <c r="I582" t="s">
        <v>1321</v>
      </c>
      <c r="U582" s="7" t="str">
        <f t="shared" ca="1" si="20"/>
        <v/>
      </c>
      <c r="V582" s="7" t="str">
        <f t="shared" ca="1" si="21"/>
        <v/>
      </c>
    </row>
    <row r="583" spans="1:31" ht="29">
      <c r="A583" s="3" t="s">
        <v>261</v>
      </c>
      <c r="D583" s="3" t="s">
        <v>1319</v>
      </c>
      <c r="E583" s="3" t="s">
        <v>1320</v>
      </c>
      <c r="F583" t="s">
        <v>559</v>
      </c>
      <c r="H583" t="s">
        <v>565</v>
      </c>
      <c r="I583" t="s">
        <v>1322</v>
      </c>
      <c r="J583" s="7" t="s">
        <v>1392</v>
      </c>
      <c r="U583" s="7" t="str">
        <f t="shared" ca="1" si="20"/>
        <v/>
      </c>
      <c r="V583" s="7" t="str">
        <f t="shared" ca="1" si="21"/>
        <v/>
      </c>
      <c r="AB583" s="7" t="s">
        <v>1396</v>
      </c>
      <c r="AC583" s="7" t="s">
        <v>1403</v>
      </c>
      <c r="AD583" s="7" t="s">
        <v>557</v>
      </c>
    </row>
    <row r="584" spans="1:31">
      <c r="A584" s="3" t="s">
        <v>261</v>
      </c>
      <c r="D584" s="3" t="s">
        <v>547</v>
      </c>
      <c r="E584" s="3" t="s">
        <v>548</v>
      </c>
      <c r="J584" s="7" t="s">
        <v>1390</v>
      </c>
      <c r="T584" s="7" t="s">
        <v>1400</v>
      </c>
      <c r="U584" s="7" t="str">
        <f t="shared" ca="1" si="20"/>
        <v/>
      </c>
      <c r="V584" s="7" t="str">
        <f t="shared" ca="1" si="21"/>
        <v/>
      </c>
      <c r="AB584" s="7" t="s">
        <v>1396</v>
      </c>
      <c r="AC584" s="7" t="s">
        <v>1403</v>
      </c>
      <c r="AD584" s="7" t="s">
        <v>557</v>
      </c>
    </row>
    <row r="585" spans="1:31">
      <c r="A585" s="3" t="s">
        <v>262</v>
      </c>
      <c r="D585" s="3" t="s">
        <v>1323</v>
      </c>
      <c r="E585" s="3" t="s">
        <v>1324</v>
      </c>
      <c r="H585" t="s">
        <v>557</v>
      </c>
      <c r="J585" s="7" t="s">
        <v>1392</v>
      </c>
      <c r="U585" s="7" t="str">
        <f t="shared" ca="1" si="20"/>
        <v/>
      </c>
      <c r="V585" s="7" t="str">
        <f t="shared" ca="1" si="21"/>
        <v/>
      </c>
      <c r="AB585" s="7" t="s">
        <v>1354</v>
      </c>
      <c r="AD585" s="7" t="s">
        <v>557</v>
      </c>
    </row>
    <row r="586" spans="1:31">
      <c r="A586" s="3" t="s">
        <v>262</v>
      </c>
      <c r="D586" s="3" t="s">
        <v>549</v>
      </c>
      <c r="E586" s="3" t="s">
        <v>550</v>
      </c>
      <c r="J586" s="7" t="s">
        <v>1392</v>
      </c>
      <c r="U586" s="7" t="str">
        <f t="shared" ca="1" si="20"/>
        <v/>
      </c>
      <c r="V586" s="7" t="str">
        <f t="shared" ca="1" si="21"/>
        <v/>
      </c>
      <c r="AC586" s="7" t="s">
        <v>1405</v>
      </c>
      <c r="AD586" s="7" t="s">
        <v>557</v>
      </c>
      <c r="AE586" s="7" t="s">
        <v>1361</v>
      </c>
    </row>
    <row r="587" spans="1:31">
      <c r="A587" s="3" t="s">
        <v>262</v>
      </c>
      <c r="D587" s="3" t="s">
        <v>312</v>
      </c>
      <c r="E587" s="3" t="s">
        <v>313</v>
      </c>
      <c r="J587" s="7" t="s">
        <v>1390</v>
      </c>
      <c r="T587" s="7" t="s">
        <v>1400</v>
      </c>
      <c r="U587" s="7" t="str">
        <f t="shared" ca="1" si="20"/>
        <v/>
      </c>
      <c r="V587" s="7" t="str">
        <f t="shared" ca="1" si="21"/>
        <v/>
      </c>
      <c r="AC587" s="7" t="s">
        <v>1403</v>
      </c>
      <c r="AD587" s="7" t="s">
        <v>557</v>
      </c>
      <c r="AE587" s="7" t="s">
        <v>1358</v>
      </c>
    </row>
    <row r="588" spans="1:31">
      <c r="A588" s="3" t="s">
        <v>263</v>
      </c>
      <c r="D588" s="3" t="s">
        <v>1325</v>
      </c>
      <c r="E588" s="3" t="s">
        <v>1326</v>
      </c>
      <c r="J588" s="7" t="s">
        <v>1392</v>
      </c>
      <c r="U588" s="7" t="str">
        <f t="shared" ca="1" si="20"/>
        <v/>
      </c>
      <c r="V588" s="7" t="str">
        <f t="shared" ca="1" si="21"/>
        <v/>
      </c>
      <c r="AB588" s="7" t="s">
        <v>1354</v>
      </c>
      <c r="AD588" s="7" t="s">
        <v>557</v>
      </c>
    </row>
    <row r="589" spans="1:31">
      <c r="A589" s="3" t="s">
        <v>264</v>
      </c>
      <c r="D589" s="3" t="s">
        <v>551</v>
      </c>
      <c r="E589" s="3" t="s">
        <v>530</v>
      </c>
      <c r="F589" t="s">
        <v>554</v>
      </c>
      <c r="U589" s="7" t="str">
        <f t="shared" ca="1" si="20"/>
        <v/>
      </c>
      <c r="V589" s="7" t="str">
        <f t="shared" ca="1" si="21"/>
        <v/>
      </c>
    </row>
    <row r="590" spans="1:31">
      <c r="A590" s="3" t="s">
        <v>265</v>
      </c>
      <c r="D590" s="3" t="s">
        <v>1330</v>
      </c>
      <c r="E590" s="3" t="s">
        <v>1331</v>
      </c>
      <c r="J590" s="7" t="s">
        <v>1390</v>
      </c>
      <c r="T590" s="7" t="s">
        <v>1400</v>
      </c>
      <c r="U590" s="7" t="str">
        <f t="shared" ca="1" si="20"/>
        <v/>
      </c>
      <c r="V590" s="7" t="str">
        <f t="shared" ca="1" si="21"/>
        <v/>
      </c>
      <c r="AB590" s="7" t="s">
        <v>1396</v>
      </c>
      <c r="AC590" s="7" t="s">
        <v>1403</v>
      </c>
      <c r="AD590" s="7" t="s">
        <v>557</v>
      </c>
    </row>
    <row r="591" spans="1:31">
      <c r="A591" s="3" t="s">
        <v>265</v>
      </c>
      <c r="D591" s="3" t="s">
        <v>552</v>
      </c>
      <c r="E591" s="3" t="s">
        <v>553</v>
      </c>
      <c r="H591" t="s">
        <v>565</v>
      </c>
      <c r="I591" t="s">
        <v>1327</v>
      </c>
      <c r="J591" s="7" t="s">
        <v>1390</v>
      </c>
      <c r="T591" s="7" t="s">
        <v>1400</v>
      </c>
      <c r="U591" s="7" t="str">
        <f t="shared" ca="1" si="20"/>
        <v/>
      </c>
      <c r="V591" s="7" t="str">
        <f t="shared" ca="1" si="21"/>
        <v/>
      </c>
      <c r="AB591" s="7" t="s">
        <v>1396</v>
      </c>
      <c r="AC591" s="7" t="s">
        <v>1403</v>
      </c>
      <c r="AD591" s="7" t="s">
        <v>557</v>
      </c>
    </row>
    <row r="592" spans="1:31">
      <c r="A592" s="3" t="s">
        <v>265</v>
      </c>
      <c r="D592" s="3" t="s">
        <v>1328</v>
      </c>
      <c r="E592" s="3" t="s">
        <v>1329</v>
      </c>
      <c r="J592" s="7" t="s">
        <v>1390</v>
      </c>
      <c r="T592" s="7" t="s">
        <v>1400</v>
      </c>
      <c r="U592" s="7" t="str">
        <f t="shared" ca="1" si="20"/>
        <v/>
      </c>
      <c r="V592" s="7" t="str">
        <f t="shared" ca="1" si="21"/>
        <v/>
      </c>
      <c r="AB592" s="7" t="s">
        <v>1396</v>
      </c>
      <c r="AC592" s="7" t="s">
        <v>1403</v>
      </c>
      <c r="AD592" s="7" t="s">
        <v>557</v>
      </c>
    </row>
    <row r="593" spans="1:22">
      <c r="A593" s="3" t="s">
        <v>266</v>
      </c>
      <c r="D593" s="3" t="s">
        <v>1332</v>
      </c>
      <c r="E593" s="3" t="s">
        <v>1333</v>
      </c>
      <c r="F593" t="s">
        <v>554</v>
      </c>
      <c r="H593" t="s">
        <v>557</v>
      </c>
      <c r="U593" s="7" t="str">
        <f t="shared" ca="1" si="20"/>
        <v/>
      </c>
      <c r="V593" s="7" t="str">
        <f t="shared" ca="1" si="21"/>
        <v/>
      </c>
    </row>
    <row r="594" spans="1:22" ht="29">
      <c r="A594" s="3" t="s">
        <v>267</v>
      </c>
      <c r="D594" s="3" t="s">
        <v>1334</v>
      </c>
      <c r="E594" s="3" t="s">
        <v>1335</v>
      </c>
      <c r="F594" t="s">
        <v>554</v>
      </c>
      <c r="U594" s="7" t="str">
        <f t="shared" ca="1" si="20"/>
        <v/>
      </c>
      <c r="V594" s="7" t="str">
        <f t="shared" ca="1" si="21"/>
        <v/>
      </c>
    </row>
    <row r="596" spans="1:22">
      <c r="D596" t="s">
        <v>1398</v>
      </c>
      <c r="E596">
        <f>SUBTOTAL(3,A1:A594)</f>
        <v>594</v>
      </c>
    </row>
    <row r="597" spans="1:22">
      <c r="D597" t="s">
        <v>1399</v>
      </c>
      <c r="E597">
        <f>COUNTA(A1:A594)</f>
        <v>594</v>
      </c>
    </row>
  </sheetData>
  <conditionalFormatting sqref="J2:J1048576">
    <cfRule type="expression" dxfId="196" priority="7">
      <formula>$J2&lt;&gt;""</formula>
    </cfRule>
    <cfRule type="expression" dxfId="195" priority="8">
      <formula>$J2=""</formula>
    </cfRule>
  </conditionalFormatting>
  <conditionalFormatting sqref="K2:O1048576 R2:S1048576">
    <cfRule type="expression" dxfId="194" priority="30">
      <formula>AND(OR($J2="Addition",$J2="Omission"), K2="")</formula>
    </cfRule>
    <cfRule type="expression" dxfId="193" priority="31">
      <formula>AND($J2&lt;&gt;"Addition",$J2&lt;&gt;"Omission",$J2&lt;&gt;"Substitution - Word")</formula>
    </cfRule>
  </conditionalFormatting>
  <conditionalFormatting sqref="K2:S1048576">
    <cfRule type="expression" dxfId="192" priority="29">
      <formula>AND(OR($J2="Addition",$J2="Omission"), K2&lt;&gt;"")</formula>
    </cfRule>
  </conditionalFormatting>
  <conditionalFormatting sqref="N2:N1048576">
    <cfRule type="expression" dxfId="191" priority="24">
      <formula>AND($L2&lt;&gt;"",$L2&gt;1)</formula>
    </cfRule>
  </conditionalFormatting>
  <conditionalFormatting sqref="P2:Q1048576">
    <cfRule type="expression" dxfId="190" priority="20">
      <formula>$O2="Absent"</formula>
    </cfRule>
    <cfRule type="expression" dxfId="189" priority="21">
      <formula>$O2="NA"</formula>
    </cfRule>
    <cfRule type="expression" dxfId="188" priority="22">
      <formula>AND(OR($J2="Addition",$J2="Omission"), P2="")</formula>
    </cfRule>
    <cfRule type="expression" dxfId="187" priority="23">
      <formula>AND($J2&lt;&gt;"Addition",$J2&lt;&gt;"Omission")</formula>
    </cfRule>
  </conditionalFormatting>
  <conditionalFormatting sqref="R2:R1048576">
    <cfRule type="expression" dxfId="186" priority="25">
      <formula>OR($J2="Addition",$J2="Omission",$J2 = "Substitution - Word")</formula>
    </cfRule>
  </conditionalFormatting>
  <conditionalFormatting sqref="T2 T3:V592 T593:T594 T595:V1048576">
    <cfRule type="expression" dxfId="185" priority="27">
      <formula>AND(AND(LEFT($J2,3)="Sub", RIGHT($J2,4)&lt;&gt;"Form"),$T2="")</formula>
    </cfRule>
    <cfRule type="expression" dxfId="184" priority="28">
      <formula>"&lt;&gt;AND(LEFT($J2,3)=""Sub"", RIGHT($J2,4)&lt;&gt;""Form"")"</formula>
    </cfRule>
  </conditionalFormatting>
  <conditionalFormatting sqref="T3:V592 T2 T593:T594 T595:V1048576">
    <cfRule type="expression" dxfId="183" priority="26">
      <formula>AND(AND(LEFT($J2,3)="Sub", RIGHT($J2,4)&lt;&gt;"Form"),$T2&lt;&gt;"")</formula>
    </cfRule>
  </conditionalFormatting>
  <conditionalFormatting sqref="U2:V594">
    <cfRule type="expression" dxfId="182" priority="1">
      <formula>AND(AND(LEFT($J2,3)="Sub", RIGHT($J2,4)&lt;&gt;"Form"),$T2&lt;&gt;"")</formula>
    </cfRule>
    <cfRule type="expression" dxfId="181" priority="2">
      <formula>AND(AND(LEFT($J2,3)="Sub", RIGHT($J2,4)&lt;&gt;"Form"),$T2="")</formula>
    </cfRule>
    <cfRule type="expression" dxfId="180" priority="3">
      <formula>"&lt;&gt;AND(LEFT($J2,3)=""Sub"", RIGHT($J2,4)&lt;&gt;""Form"")"</formula>
    </cfRule>
  </conditionalFormatting>
  <conditionalFormatting sqref="W2:W1048576">
    <cfRule type="expression" dxfId="179" priority="12">
      <formula>AND($W2&lt;&gt;"",OR($AD2="Yes",$AE2&lt;&gt;""))</formula>
    </cfRule>
    <cfRule type="expression" dxfId="178" priority="13">
      <formula>OR($AD2="Yes",$AE2&lt;&gt;"")</formula>
    </cfRule>
    <cfRule type="expression" dxfId="177" priority="43">
      <formula>AND($AD2&lt;&gt;"Yes",$AE2="")</formula>
    </cfRule>
  </conditionalFormatting>
  <conditionalFormatting sqref="W2:AF1048576">
    <cfRule type="expression" dxfId="176" priority="39">
      <formula>AND($J2&lt;&gt;"",$J2&lt;&gt;"Unclear due to correction")</formula>
    </cfRule>
    <cfRule type="expression" dxfId="175" priority="42">
      <formula>OR($J2="",$J2="Unclear due to correction")</formula>
    </cfRule>
  </conditionalFormatting>
  <conditionalFormatting sqref="X2:X1048576">
    <cfRule type="expression" dxfId="174" priority="11">
      <formula>AND($J2&lt;&gt;"",$J2&lt;&gt;"Unclear due to correction",$X2="")</formula>
    </cfRule>
  </conditionalFormatting>
  <conditionalFormatting sqref="Y2:Y1048576">
    <cfRule type="expression" dxfId="173" priority="15">
      <formula>AND($X2="Yes",$Y2="")</formula>
    </cfRule>
    <cfRule type="expression" dxfId="172" priority="16">
      <formula>$X2=""</formula>
    </cfRule>
  </conditionalFormatting>
  <conditionalFormatting sqref="AD2:AD1048576">
    <cfRule type="expression" dxfId="171" priority="19">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xr:uid="{C9699ED0-8E3A-4A1F-9876-0D8569EA11F6}">
          <x14:formula1>
            <xm:f>'Data Regularization'!$A$2:$A$1048576</xm:f>
          </x14:formula1>
          <xm:sqref>F2:F594</xm:sqref>
        </x14:dataValidation>
        <x14:dataValidation type="list" allowBlank="1" showInputMessage="1" showErrorMessage="1" xr:uid="{BD8774B7-3081-4AE1-8540-BE919DB978A6}">
          <x14:formula1>
            <xm:f>'Data Regularization'!$C$2:$C$1048576</xm:f>
          </x14:formula1>
          <xm:sqref>H2:H594</xm:sqref>
        </x14:dataValidation>
        <x14:dataValidation type="list" allowBlank="1" showInputMessage="1" showErrorMessage="1" xr:uid="{53297220-31AF-40BC-8652-1098DCF03539}">
          <x14:formula1>
            <xm:f>'Data Regularization'!$B$2:$B$1048576</xm:f>
          </x14:formula1>
          <xm:sqref>G2:G594</xm:sqref>
        </x14:dataValidation>
        <x14:dataValidation type="list" allowBlank="1" showInputMessage="1" showErrorMessage="1" xr:uid="{F5D69C49-2494-42D3-9810-362F42A2F4C6}">
          <x14:formula1>
            <xm:f>'Data Regularization'!$D$2:$D$1048576</xm:f>
          </x14:formula1>
          <xm:sqref>J2:J1048576</xm:sqref>
        </x14:dataValidation>
        <x14:dataValidation type="list" allowBlank="1" showInputMessage="1" showErrorMessage="1" xr:uid="{0421AF19-4B99-4865-A53B-B1340F411C86}">
          <x14:formula1>
            <xm:f>'Data Regularization'!$E$2:$E$1048576</xm:f>
          </x14:formula1>
          <xm:sqref>N2:N1048576</xm:sqref>
        </x14:dataValidation>
        <x14:dataValidation type="list" allowBlank="1" showInputMessage="1" showErrorMessage="1" xr:uid="{62E1A2E0-5CEB-41DD-A053-2804B0DC4ECE}">
          <x14:formula1>
            <xm:f>'Data Regularization'!$F$2:$F$1048576</xm:f>
          </x14:formula1>
          <xm:sqref>O2:O1048576</xm:sqref>
        </x14:dataValidation>
        <x14:dataValidation type="list" allowBlank="1" showInputMessage="1" showErrorMessage="1" xr:uid="{6E8F4569-B367-4DD6-BADE-B07BF26A43F8}">
          <x14:formula1>
            <xm:f>'Data Regularization'!$G$2:$G$1048576</xm:f>
          </x14:formula1>
          <xm:sqref>R2:R1048576</xm:sqref>
        </x14:dataValidation>
        <x14:dataValidation type="list" allowBlank="1" showInputMessage="1" showErrorMessage="1" xr:uid="{544BCAA1-F71E-41AE-9339-D560C6EF2BFC}">
          <x14:formula1>
            <xm:f>'Data Regularization'!$J$2:$J$1048576</xm:f>
          </x14:formula1>
          <xm:sqref>Y2:Y1048576</xm:sqref>
        </x14:dataValidation>
        <x14:dataValidation type="list" allowBlank="1" showInputMessage="1" showErrorMessage="1" xr:uid="{86558D7A-0079-4183-BEBD-EAC07C0B3396}">
          <x14:formula1>
            <xm:f>'Data Regularization'!$K$2:$K$1048576</xm:f>
          </x14:formula1>
          <xm:sqref>Z2:Z1048576</xm:sqref>
        </x14:dataValidation>
        <x14:dataValidation type="list" allowBlank="1" showInputMessage="1" showErrorMessage="1" xr:uid="{1E18B083-969A-4C72-8333-825D16438F2D}">
          <x14:formula1>
            <xm:f>'Data Regularization'!$L$2:$L$1048576</xm:f>
          </x14:formula1>
          <xm:sqref>AA2:AA1048576</xm:sqref>
        </x14:dataValidation>
        <x14:dataValidation type="list" allowBlank="1" showInputMessage="1" showErrorMessage="1" xr:uid="{CCE3C97A-CC8E-4E7A-83D1-60C59A5C6F5E}">
          <x14:formula1>
            <xm:f>'Data Regularization'!$M$2:$M$1048576</xm:f>
          </x14:formula1>
          <xm:sqref>AB2:AB1048576</xm:sqref>
        </x14:dataValidation>
        <x14:dataValidation type="list" allowBlank="1" showInputMessage="1" showErrorMessage="1" xr:uid="{4BFBF9CE-E7E2-4E15-BB49-97EF2D8683FC}">
          <x14:formula1>
            <xm:f>'Data Regularization'!$N$2:$N$1048576</xm:f>
          </x14:formula1>
          <xm:sqref>AD2:AD1048576</xm:sqref>
        </x14:dataValidation>
        <x14:dataValidation type="list" allowBlank="1" showInputMessage="1" showErrorMessage="1" xr:uid="{8FB8C1AC-F008-4C8D-80B6-1E37F0F2E67D}">
          <x14:formula1>
            <xm:f>'Data Regularization'!$O$2:$O$1048576</xm:f>
          </x14:formula1>
          <xm:sqref>AE2:AE1048576</xm:sqref>
        </x14:dataValidation>
        <x14:dataValidation type="list" allowBlank="1" showInputMessage="1" showErrorMessage="1" xr:uid="{E7616F2D-BA4F-4260-A287-D7E3CE2302D7}">
          <x14:formula1>
            <xm:f>'Data Regularization'!$H$2:$H$1048576</xm:f>
          </x14:formula1>
          <xm:sqref>W2:W1048576</xm:sqref>
        </x14:dataValidation>
        <x14:dataValidation type="list" allowBlank="1" showInputMessage="1" xr:uid="{ADA4A2FA-8AE6-4C83-BF91-235140C72886}">
          <x14:formula1>
            <xm:f>'Data Regularization'!$I$2:$I$1048576</xm:f>
          </x14:formula1>
          <xm:sqref>X2:X1048576</xm:sqref>
        </x14:dataValidation>
        <x14:dataValidation type="list" allowBlank="1" showInputMessage="1" showErrorMessage="1" xr:uid="{551ECDE9-28E9-43BB-9EFF-3B7CC6890FCF}">
          <x14:formula1>
            <xm:f>'Data Regularization'!$P$2:$P$1048576</xm:f>
          </x14:formula1>
          <xm:sqref>AF2:AF1048576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6B94-1853-41C2-8F74-60B0DF0BB81D}">
  <dimension ref="A1:B6"/>
  <sheetViews>
    <sheetView workbookViewId="0">
      <selection activeCell="B5" sqref="B5"/>
    </sheetView>
  </sheetViews>
  <sheetFormatPr defaultRowHeight="14.5"/>
  <cols>
    <col min="1" max="1" width="12.90625" bestFit="1" customWidth="1"/>
  </cols>
  <sheetData>
    <row r="1" spans="1:2">
      <c r="A1" t="s">
        <v>1561</v>
      </c>
      <c r="B1">
        <v>8514</v>
      </c>
    </row>
    <row r="2" spans="1:2">
      <c r="A2" t="s">
        <v>1562</v>
      </c>
      <c r="B2">
        <f>COUNTA('Unfiltered Data'!A:A) - 1</f>
        <v>593</v>
      </c>
    </row>
    <row r="3" spans="1:2">
      <c r="A3" t="s">
        <v>1563</v>
      </c>
      <c r="B3">
        <f>COUNTA('Gen-filters'!A:A) - 1</f>
        <v>123</v>
      </c>
    </row>
    <row r="5" spans="1:2">
      <c r="A5" t="s">
        <v>1564</v>
      </c>
      <c r="B5">
        <f>(B2/B1)*1000</f>
        <v>69.64998825463941</v>
      </c>
    </row>
    <row r="6" spans="1:2">
      <c r="A6" t="s">
        <v>1565</v>
      </c>
      <c r="B6">
        <f>(B3/B1)*1000</f>
        <v>14.446793516560959</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8657A-8540-4082-9DC8-FB56C435EF91}">
  <dimension ref="A2:D12"/>
  <sheetViews>
    <sheetView workbookViewId="0">
      <selection activeCell="H12" sqref="H12"/>
    </sheetView>
  </sheetViews>
  <sheetFormatPr defaultRowHeight="14.5"/>
  <sheetData>
    <row r="2" spans="1:4">
      <c r="A2" t="s">
        <v>1573</v>
      </c>
    </row>
    <row r="3" spans="1:4">
      <c r="A3" t="s">
        <v>557</v>
      </c>
      <c r="B3">
        <f>COUNTIF('Unfiltered Data'!G:G, "Yes")</f>
        <v>3</v>
      </c>
    </row>
    <row r="4" spans="1:4">
      <c r="A4" t="s">
        <v>564</v>
      </c>
      <c r="B4">
        <f>COUNTIF('Unfiltered Data'!G:G, "No")</f>
        <v>0</v>
      </c>
    </row>
    <row r="5" spans="1:4">
      <c r="A5" t="s">
        <v>1574</v>
      </c>
      <c r="B5">
        <f>B3/SUM(B3:B4)</f>
        <v>1</v>
      </c>
    </row>
    <row r="8" spans="1:4">
      <c r="A8" t="s">
        <v>1575</v>
      </c>
    </row>
    <row r="9" spans="1:4">
      <c r="B9" t="s">
        <v>1578</v>
      </c>
      <c r="C9" t="s">
        <v>1580</v>
      </c>
      <c r="D9" t="s">
        <v>1579</v>
      </c>
    </row>
    <row r="10" spans="1:4">
      <c r="A10" t="s">
        <v>557</v>
      </c>
      <c r="B10">
        <f>COUNTIF('Unfiltered Data'!H:H, "Yes")</f>
        <v>62</v>
      </c>
      <c r="C10">
        <f>B10/'Gen-Error-Rates'!$B$2</f>
        <v>0.1045531197301855</v>
      </c>
      <c r="D10">
        <f>B10/SUM($B$10:$B$12)</f>
        <v>0.79487179487179482</v>
      </c>
    </row>
    <row r="11" spans="1:4">
      <c r="A11" t="s">
        <v>1576</v>
      </c>
      <c r="B11">
        <f>COUNTIF('Unfiltered Data'!H:H, "Yes, partially")</f>
        <v>1</v>
      </c>
      <c r="C11">
        <f>B11/'Gen-Error-Rates'!$B$2</f>
        <v>1.6863406408094434E-3</v>
      </c>
      <c r="D11">
        <f t="shared" ref="D11:D12" si="0">B11/SUM($B$10:$B$12)</f>
        <v>1.282051282051282E-2</v>
      </c>
    </row>
    <row r="12" spans="1:4">
      <c r="A12" t="s">
        <v>1577</v>
      </c>
      <c r="B12">
        <f>COUNTIF('Unfiltered Data'!H:H, "Yes, to another error")</f>
        <v>15</v>
      </c>
      <c r="C12">
        <f>B12/'Gen-Error-Rates'!$B$2</f>
        <v>2.5295109612141653E-2</v>
      </c>
      <c r="D12">
        <f t="shared" si="0"/>
        <v>0.19230769230769232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DA8F-F5EE-4CC3-9266-3537A650885B}">
  <dimension ref="A1:P21"/>
  <sheetViews>
    <sheetView workbookViewId="0">
      <pane ySplit="1" topLeftCell="A2" activePane="bottomLeft" state="frozen"/>
      <selection pane="bottomLeft" activeCell="K3" sqref="K3:K5"/>
    </sheetView>
  </sheetViews>
  <sheetFormatPr defaultRowHeight="14.5"/>
  <sheetData>
    <row r="1" spans="1:16">
      <c r="A1" s="1" t="s">
        <v>8</v>
      </c>
      <c r="B1" s="1" t="s">
        <v>9</v>
      </c>
      <c r="C1" s="1" t="s">
        <v>10</v>
      </c>
      <c r="D1" s="1" t="s">
        <v>3</v>
      </c>
      <c r="E1" s="1" t="s">
        <v>1337</v>
      </c>
      <c r="F1" s="1" t="s">
        <v>1338</v>
      </c>
      <c r="G1" s="1" t="s">
        <v>1339</v>
      </c>
      <c r="H1" s="1" t="s">
        <v>1384</v>
      </c>
      <c r="I1" s="1" t="s">
        <v>1385</v>
      </c>
      <c r="J1" s="1" t="s">
        <v>1386</v>
      </c>
      <c r="K1" s="1" t="s">
        <v>1340</v>
      </c>
      <c r="L1" s="1" t="s">
        <v>1341</v>
      </c>
      <c r="M1" s="1" t="s">
        <v>1342</v>
      </c>
      <c r="N1" s="1" t="s">
        <v>1387</v>
      </c>
      <c r="O1" s="1" t="s">
        <v>1343</v>
      </c>
      <c r="P1" s="1" t="s">
        <v>1388</v>
      </c>
    </row>
    <row r="2" spans="1:16">
      <c r="A2" s="1"/>
    </row>
    <row r="3" spans="1:16">
      <c r="A3" t="s">
        <v>554</v>
      </c>
      <c r="B3" t="s">
        <v>557</v>
      </c>
      <c r="C3" t="s">
        <v>557</v>
      </c>
      <c r="D3" t="s">
        <v>558</v>
      </c>
      <c r="E3" t="s">
        <v>1344</v>
      </c>
      <c r="F3" t="s">
        <v>1345</v>
      </c>
      <c r="G3" t="s">
        <v>1346</v>
      </c>
      <c r="H3" t="s">
        <v>4</v>
      </c>
      <c r="I3" t="s">
        <v>557</v>
      </c>
      <c r="J3" t="s">
        <v>4</v>
      </c>
      <c r="K3" t="s">
        <v>1347</v>
      </c>
      <c r="L3" t="s">
        <v>557</v>
      </c>
      <c r="M3" t="s">
        <v>1348</v>
      </c>
      <c r="N3" t="s">
        <v>557</v>
      </c>
      <c r="O3" t="s">
        <v>1349</v>
      </c>
      <c r="P3" t="s">
        <v>557</v>
      </c>
    </row>
    <row r="4" spans="1:16">
      <c r="A4" t="s">
        <v>559</v>
      </c>
      <c r="B4" t="s">
        <v>560</v>
      </c>
      <c r="C4" t="s">
        <v>561</v>
      </c>
      <c r="D4" t="s">
        <v>562</v>
      </c>
      <c r="E4" t="s">
        <v>1350</v>
      </c>
      <c r="F4" t="s">
        <v>1351</v>
      </c>
      <c r="G4" t="s">
        <v>1352</v>
      </c>
      <c r="H4" t="s">
        <v>1389</v>
      </c>
      <c r="I4" t="s">
        <v>564</v>
      </c>
      <c r="J4" t="s">
        <v>1389</v>
      </c>
      <c r="K4" t="s">
        <v>1566</v>
      </c>
      <c r="L4" t="s">
        <v>564</v>
      </c>
      <c r="M4" t="s">
        <v>1354</v>
      </c>
      <c r="N4" t="s">
        <v>564</v>
      </c>
      <c r="O4" t="s">
        <v>1355</v>
      </c>
      <c r="P4" t="s">
        <v>564</v>
      </c>
    </row>
    <row r="5" spans="1:16">
      <c r="A5" t="s">
        <v>563</v>
      </c>
      <c r="B5" t="s">
        <v>564</v>
      </c>
      <c r="C5" t="s">
        <v>565</v>
      </c>
      <c r="D5" t="s">
        <v>1390</v>
      </c>
      <c r="E5" t="s">
        <v>1356</v>
      </c>
      <c r="F5" t="s">
        <v>1391</v>
      </c>
      <c r="K5" t="s">
        <v>1353</v>
      </c>
      <c r="M5" t="s">
        <v>1357</v>
      </c>
      <c r="O5" t="s">
        <v>1358</v>
      </c>
    </row>
    <row r="6" spans="1:16">
      <c r="A6" t="s">
        <v>566</v>
      </c>
      <c r="C6" t="s">
        <v>564</v>
      </c>
      <c r="D6" t="s">
        <v>1392</v>
      </c>
      <c r="E6" t="s">
        <v>1359</v>
      </c>
      <c r="M6" t="s">
        <v>1360</v>
      </c>
      <c r="O6" t="s">
        <v>1361</v>
      </c>
    </row>
    <row r="7" spans="1:16">
      <c r="A7" t="s">
        <v>576</v>
      </c>
      <c r="D7" t="s">
        <v>1393</v>
      </c>
      <c r="E7" t="s">
        <v>1362</v>
      </c>
      <c r="M7" t="s">
        <v>1396</v>
      </c>
    </row>
    <row r="8" spans="1:16">
      <c r="A8" t="s">
        <v>577</v>
      </c>
      <c r="D8" t="s">
        <v>567</v>
      </c>
      <c r="E8" t="s">
        <v>1364</v>
      </c>
      <c r="M8" t="s">
        <v>1363</v>
      </c>
    </row>
    <row r="9" spans="1:16">
      <c r="A9" t="s">
        <v>10</v>
      </c>
      <c r="D9" t="s">
        <v>569</v>
      </c>
      <c r="E9" t="s">
        <v>1366</v>
      </c>
      <c r="M9" t="s">
        <v>1365</v>
      </c>
    </row>
    <row r="10" spans="1:16">
      <c r="A10" t="s">
        <v>568</v>
      </c>
      <c r="D10" t="s">
        <v>571</v>
      </c>
      <c r="E10" t="s">
        <v>1368</v>
      </c>
      <c r="M10" t="s">
        <v>1367</v>
      </c>
    </row>
    <row r="11" spans="1:16">
      <c r="A11" t="s">
        <v>555</v>
      </c>
      <c r="E11" t="s">
        <v>1370</v>
      </c>
      <c r="M11" t="s">
        <v>1369</v>
      </c>
    </row>
    <row r="12" spans="1:16">
      <c r="A12" t="s">
        <v>1394</v>
      </c>
      <c r="E12" t="s">
        <v>1395</v>
      </c>
      <c r="M12" t="s">
        <v>1494</v>
      </c>
    </row>
    <row r="13" spans="1:16">
      <c r="A13" t="s">
        <v>574</v>
      </c>
      <c r="E13" t="s">
        <v>1397</v>
      </c>
      <c r="M13" t="s">
        <v>1495</v>
      </c>
    </row>
    <row r="14" spans="1:16">
      <c r="A14" t="s">
        <v>575</v>
      </c>
      <c r="E14" t="s">
        <v>1371</v>
      </c>
    </row>
    <row r="15" spans="1:16">
      <c r="A15" t="s">
        <v>583</v>
      </c>
    </row>
    <row r="16" spans="1:16">
      <c r="A16" t="s">
        <v>556</v>
      </c>
    </row>
    <row r="17" spans="1:1">
      <c r="A17" t="s">
        <v>570</v>
      </c>
    </row>
    <row r="18" spans="1:1">
      <c r="A18" t="s">
        <v>584</v>
      </c>
    </row>
    <row r="19" spans="1:1">
      <c r="A19" t="s">
        <v>572</v>
      </c>
    </row>
    <row r="20" spans="1:1">
      <c r="A20" t="s">
        <v>1498</v>
      </c>
    </row>
    <row r="21" spans="1:1">
      <c r="A21" t="s">
        <v>1336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5D3B-750E-4620-9A82-47C7956E4398}">
  <dimension ref="A1:AF130"/>
  <sheetViews>
    <sheetView workbookViewId="0">
      <pane xSplit="3" ySplit="1" topLeftCell="G2" activePane="bottomRight" state="frozen"/>
      <selection activeCell="S3" sqref="S3"/>
      <selection pane="topRight" activeCell="S3" sqref="S3"/>
      <selection pane="bottomLeft" activeCell="S3" sqref="S3"/>
      <selection pane="bottomRight" activeCell="G2" sqref="G2"/>
    </sheetView>
  </sheetViews>
  <sheetFormatPr defaultRowHeight="14.5"/>
  <cols>
    <col min="1" max="1" width="11.453125" bestFit="1" customWidth="1"/>
    <col min="2" max="3" width="20.81640625" customWidth="1"/>
    <col min="4" max="6" width="8.7265625" hidden="1" customWidth="1"/>
    <col min="11" max="29" width="8.90625" customWidth="1"/>
  </cols>
  <sheetData>
    <row r="1" spans="1:32" s="1" customFormat="1">
      <c r="A1" s="1" t="s">
        <v>0</v>
      </c>
      <c r="B1" s="1" t="s">
        <v>5</v>
      </c>
      <c r="C1" s="1" t="s">
        <v>6</v>
      </c>
      <c r="D1" s="1" t="s">
        <v>1372</v>
      </c>
      <c r="E1" s="1" t="s">
        <v>1373</v>
      </c>
      <c r="F1" s="1" t="s">
        <v>1374</v>
      </c>
      <c r="G1" s="1" t="s">
        <v>3</v>
      </c>
      <c r="H1" s="1" t="s">
        <v>1375</v>
      </c>
      <c r="I1" s="1" t="s">
        <v>1376</v>
      </c>
      <c r="J1" s="1" t="s">
        <v>1377</v>
      </c>
      <c r="K1" s="1" t="s">
        <v>1378</v>
      </c>
      <c r="L1" s="1" t="s">
        <v>1338</v>
      </c>
      <c r="M1" s="1" t="s">
        <v>1379</v>
      </c>
      <c r="N1" s="6" t="s">
        <v>1380</v>
      </c>
      <c r="O1" s="1" t="s">
        <v>1339</v>
      </c>
      <c r="P1" s="1" t="s">
        <v>1381</v>
      </c>
      <c r="Q1" s="1" t="s">
        <v>1382</v>
      </c>
      <c r="R1" s="1" t="s">
        <v>1531</v>
      </c>
      <c r="S1" s="1" t="s">
        <v>1532</v>
      </c>
      <c r="T1" s="1" t="s">
        <v>1384</v>
      </c>
      <c r="U1" s="1" t="s">
        <v>1385</v>
      </c>
      <c r="V1" s="1" t="s">
        <v>1386</v>
      </c>
      <c r="W1" s="1" t="s">
        <v>1340</v>
      </c>
      <c r="X1" s="1" t="s">
        <v>1341</v>
      </c>
      <c r="Y1" s="1" t="s">
        <v>1342</v>
      </c>
      <c r="Z1" s="1" t="s">
        <v>1383</v>
      </c>
      <c r="AA1" s="1" t="s">
        <v>1387</v>
      </c>
      <c r="AB1" s="1" t="s">
        <v>1343</v>
      </c>
      <c r="AC1" s="1" t="s">
        <v>1388</v>
      </c>
      <c r="AD1" s="1" t="s">
        <v>1567</v>
      </c>
      <c r="AE1" s="1" t="s">
        <v>1568</v>
      </c>
      <c r="AF1" s="1" t="s">
        <v>1569</v>
      </c>
    </row>
    <row r="2" spans="1:32" ht="29">
      <c r="A2" s="3" t="s">
        <v>11</v>
      </c>
      <c r="B2" s="3" t="s">
        <v>595</v>
      </c>
      <c r="C2" s="3" t="s">
        <v>596</v>
      </c>
      <c r="G2" s="7" t="s">
        <v>1390</v>
      </c>
      <c r="H2" s="7"/>
      <c r="I2" s="7"/>
      <c r="J2" s="7"/>
      <c r="K2" s="7"/>
      <c r="L2" s="7"/>
      <c r="M2" s="7"/>
      <c r="N2" s="8"/>
      <c r="O2" s="7"/>
      <c r="P2" s="7"/>
      <c r="Q2" s="7">
        <v>-9</v>
      </c>
      <c r="R2" s="7">
        <v>12</v>
      </c>
      <c r="S2" s="7">
        <v>3</v>
      </c>
      <c r="T2" s="7"/>
      <c r="U2" s="7"/>
      <c r="V2" s="7"/>
      <c r="W2" s="7"/>
      <c r="X2" s="7"/>
      <c r="Y2" s="7"/>
      <c r="Z2" s="7"/>
      <c r="AA2" s="7"/>
      <c r="AB2" s="7"/>
      <c r="AC2" s="7"/>
    </row>
    <row r="3" spans="1:32">
      <c r="A3" s="3" t="s">
        <v>14</v>
      </c>
      <c r="B3" s="3" t="s">
        <v>610</v>
      </c>
      <c r="C3" s="3" t="s">
        <v>611</v>
      </c>
      <c r="G3" s="7" t="s">
        <v>1390</v>
      </c>
      <c r="H3" s="7"/>
      <c r="I3" s="7"/>
      <c r="J3" s="7"/>
      <c r="K3" s="7"/>
      <c r="L3" s="7"/>
      <c r="M3" s="7"/>
      <c r="N3" s="8"/>
      <c r="O3" s="7"/>
      <c r="P3" s="7"/>
      <c r="Q3" s="7">
        <v>-9</v>
      </c>
      <c r="R3" s="7">
        <v>12</v>
      </c>
      <c r="S3" s="7">
        <v>3</v>
      </c>
      <c r="T3" s="7"/>
      <c r="U3" s="7"/>
      <c r="V3" s="7"/>
      <c r="W3" s="7"/>
      <c r="X3" s="7"/>
      <c r="Y3" s="7"/>
      <c r="Z3" s="7"/>
      <c r="AA3" s="7"/>
      <c r="AB3" s="7"/>
      <c r="AC3" s="7"/>
    </row>
    <row r="4" spans="1:32" ht="29">
      <c r="A4" s="3" t="s">
        <v>15</v>
      </c>
      <c r="B4" s="3" t="s">
        <v>613</v>
      </c>
      <c r="C4" s="3" t="s">
        <v>615</v>
      </c>
      <c r="F4" t="s">
        <v>557</v>
      </c>
      <c r="G4" s="7" t="s">
        <v>558</v>
      </c>
      <c r="H4" s="7"/>
      <c r="I4" s="7">
        <v>2</v>
      </c>
      <c r="J4" s="7">
        <v>10</v>
      </c>
      <c r="K4" s="7"/>
      <c r="L4" s="7" t="s">
        <v>1351</v>
      </c>
      <c r="M4" s="7"/>
      <c r="N4" s="8"/>
      <c r="O4" s="7" t="s">
        <v>1352</v>
      </c>
      <c r="P4" s="7">
        <v>4</v>
      </c>
      <c r="Q4" s="7"/>
      <c r="R4" s="7" t="s">
        <v>1533</v>
      </c>
      <c r="S4" s="7" t="s">
        <v>1533</v>
      </c>
      <c r="T4" s="7"/>
      <c r="U4" s="7"/>
      <c r="V4" s="7"/>
      <c r="W4" s="7"/>
      <c r="X4" s="7"/>
      <c r="Y4" s="7"/>
      <c r="Z4" s="7"/>
      <c r="AA4" s="7"/>
      <c r="AB4" s="7"/>
      <c r="AC4" s="7"/>
    </row>
    <row r="5" spans="1:32" ht="43.5">
      <c r="A5" s="3" t="s">
        <v>16</v>
      </c>
      <c r="B5" s="3" t="s">
        <v>617</v>
      </c>
      <c r="C5" s="3" t="s">
        <v>618</v>
      </c>
      <c r="F5" t="s">
        <v>557</v>
      </c>
      <c r="G5" s="7" t="s">
        <v>562</v>
      </c>
      <c r="H5" s="7"/>
      <c r="I5" s="7">
        <v>4</v>
      </c>
      <c r="J5" s="7">
        <v>22</v>
      </c>
      <c r="K5" s="7"/>
      <c r="L5" s="7" t="s">
        <v>1345</v>
      </c>
      <c r="M5" s="7" t="s">
        <v>1401</v>
      </c>
      <c r="N5" s="8" t="s">
        <v>1420</v>
      </c>
      <c r="O5" s="7"/>
      <c r="P5" s="7">
        <v>86</v>
      </c>
      <c r="Q5" s="7"/>
      <c r="R5" s="7" t="s">
        <v>1533</v>
      </c>
      <c r="S5" s="7" t="s">
        <v>1533</v>
      </c>
      <c r="T5" s="7" t="s">
        <v>1389</v>
      </c>
      <c r="U5" s="7"/>
      <c r="V5" s="7"/>
      <c r="W5" s="7"/>
      <c r="X5" s="7"/>
      <c r="Y5" s="7"/>
      <c r="Z5" s="7"/>
      <c r="AA5" s="7"/>
      <c r="AB5" s="7"/>
      <c r="AC5" s="7"/>
    </row>
    <row r="6" spans="1:32">
      <c r="A6" s="3" t="s">
        <v>17</v>
      </c>
      <c r="B6" s="3" t="s">
        <v>593</v>
      </c>
      <c r="C6" s="3" t="s">
        <v>588</v>
      </c>
      <c r="F6" t="s">
        <v>557</v>
      </c>
      <c r="G6" s="7" t="s">
        <v>1392</v>
      </c>
      <c r="H6" s="7"/>
      <c r="I6" s="7"/>
      <c r="J6" s="7"/>
      <c r="K6" s="7"/>
      <c r="L6" s="7"/>
      <c r="M6" s="7"/>
      <c r="N6" s="8"/>
      <c r="O6" s="7"/>
      <c r="P6" s="7"/>
      <c r="Q6" s="7"/>
      <c r="R6" s="7" t="s">
        <v>1533</v>
      </c>
      <c r="S6" s="7" t="s">
        <v>1533</v>
      </c>
      <c r="T6" s="7"/>
      <c r="U6" s="7"/>
      <c r="V6" s="7"/>
      <c r="W6" s="7"/>
      <c r="X6" s="7"/>
      <c r="Y6" s="7"/>
      <c r="Z6" s="7"/>
      <c r="AA6" s="7"/>
      <c r="AB6" s="7"/>
      <c r="AC6" s="7"/>
    </row>
    <row r="7" spans="1:32" ht="29">
      <c r="A7" s="3" t="s">
        <v>19</v>
      </c>
      <c r="B7" s="3" t="s">
        <v>629</v>
      </c>
      <c r="C7" s="3" t="s">
        <v>628</v>
      </c>
      <c r="G7" s="7" t="s">
        <v>562</v>
      </c>
      <c r="H7" s="7"/>
      <c r="I7" s="7">
        <v>1</v>
      </c>
      <c r="J7" s="7">
        <v>3</v>
      </c>
      <c r="K7" s="7" t="s">
        <v>1359</v>
      </c>
      <c r="L7" s="7" t="s">
        <v>1351</v>
      </c>
      <c r="M7" s="7"/>
      <c r="N7" s="8"/>
      <c r="O7" s="7"/>
      <c r="P7" s="7">
        <v>9418</v>
      </c>
      <c r="Q7" s="7"/>
      <c r="R7" s="7" t="s">
        <v>1533</v>
      </c>
      <c r="S7" s="7" t="s">
        <v>1533</v>
      </c>
      <c r="T7" s="7" t="s">
        <v>4</v>
      </c>
      <c r="U7" s="7"/>
      <c r="V7" s="7"/>
      <c r="W7" s="7"/>
      <c r="X7" s="7"/>
      <c r="Y7" s="7"/>
      <c r="Z7" s="7"/>
      <c r="AA7" s="7"/>
      <c r="AB7" s="7"/>
      <c r="AC7" s="7"/>
    </row>
    <row r="8" spans="1:32" ht="29">
      <c r="A8" s="3" t="s">
        <v>20</v>
      </c>
      <c r="B8" s="3" t="s">
        <v>636</v>
      </c>
      <c r="C8" s="3" t="s">
        <v>637</v>
      </c>
      <c r="G8" s="7" t="s">
        <v>1390</v>
      </c>
      <c r="H8" s="7"/>
      <c r="I8" s="7"/>
      <c r="J8" s="7"/>
      <c r="K8" s="7"/>
      <c r="L8" s="7"/>
      <c r="M8" s="7"/>
      <c r="N8" s="8"/>
      <c r="O8" s="7"/>
      <c r="P8" s="7"/>
      <c r="Q8" s="7">
        <v>45</v>
      </c>
      <c r="R8" s="7">
        <v>1</v>
      </c>
      <c r="S8" s="7">
        <v>46</v>
      </c>
      <c r="T8" s="7"/>
      <c r="U8" s="7"/>
      <c r="V8" s="7"/>
      <c r="W8" s="7"/>
      <c r="X8" s="7"/>
      <c r="Y8" s="7"/>
      <c r="Z8" s="7"/>
      <c r="AA8" s="7"/>
      <c r="AB8" s="7"/>
      <c r="AC8" s="7"/>
    </row>
    <row r="9" spans="1:32">
      <c r="A9" s="3" t="s">
        <v>21</v>
      </c>
      <c r="B9" s="3" t="s">
        <v>640</v>
      </c>
      <c r="C9" s="3" t="s">
        <v>641</v>
      </c>
      <c r="G9" s="7" t="s">
        <v>1390</v>
      </c>
      <c r="H9" s="7"/>
      <c r="I9" s="7"/>
      <c r="J9" s="7"/>
      <c r="K9" s="7"/>
      <c r="L9" s="7"/>
      <c r="M9" s="7"/>
      <c r="N9" s="8"/>
      <c r="O9" s="7"/>
      <c r="P9" s="7"/>
      <c r="Q9" s="7">
        <v>58</v>
      </c>
      <c r="R9" s="7">
        <v>0</v>
      </c>
      <c r="S9" s="7">
        <v>58</v>
      </c>
      <c r="T9" s="7"/>
      <c r="U9" s="7"/>
      <c r="V9" s="7"/>
      <c r="W9" s="7"/>
      <c r="X9" s="7"/>
      <c r="Y9" s="7"/>
      <c r="Z9" s="7"/>
      <c r="AA9" s="7"/>
      <c r="AB9" s="7"/>
      <c r="AC9" s="7"/>
    </row>
    <row r="10" spans="1:32">
      <c r="A10" s="3" t="s">
        <v>22</v>
      </c>
      <c r="B10" s="3" t="s">
        <v>593</v>
      </c>
      <c r="C10" s="3" t="s">
        <v>588</v>
      </c>
      <c r="F10" t="s">
        <v>557</v>
      </c>
      <c r="G10" s="7" t="s">
        <v>1392</v>
      </c>
      <c r="H10" s="7"/>
      <c r="I10" s="7"/>
      <c r="J10" s="7"/>
      <c r="K10" s="7"/>
      <c r="L10" s="7"/>
      <c r="M10" s="7"/>
      <c r="N10" s="8"/>
      <c r="O10" s="7"/>
      <c r="P10" s="7"/>
      <c r="Q10" s="7"/>
      <c r="R10" s="7" t="s">
        <v>1533</v>
      </c>
      <c r="S10" s="7" t="s">
        <v>1533</v>
      </c>
      <c r="T10" s="7"/>
      <c r="U10" s="7"/>
      <c r="V10" s="7"/>
      <c r="W10" s="7"/>
      <c r="X10" s="7"/>
      <c r="Y10" s="7"/>
      <c r="Z10" s="7"/>
      <c r="AA10" s="7"/>
      <c r="AB10" s="7"/>
      <c r="AC10" s="7"/>
    </row>
    <row r="11" spans="1:32">
      <c r="A11" s="3" t="s">
        <v>23</v>
      </c>
      <c r="B11" s="3" t="s">
        <v>646</v>
      </c>
      <c r="C11" s="3" t="s">
        <v>647</v>
      </c>
      <c r="G11" s="7" t="s">
        <v>1390</v>
      </c>
      <c r="H11" s="7"/>
      <c r="I11" s="7"/>
      <c r="J11" s="7"/>
      <c r="K11" s="7"/>
      <c r="L11" s="7"/>
      <c r="M11" s="7"/>
      <c r="N11" s="8"/>
      <c r="O11" s="7"/>
      <c r="P11" s="7"/>
      <c r="Q11" s="7">
        <v>3670</v>
      </c>
      <c r="R11" s="7">
        <v>8</v>
      </c>
      <c r="S11" s="7">
        <v>3678</v>
      </c>
      <c r="T11" s="7"/>
      <c r="U11" s="7"/>
      <c r="V11" s="7"/>
      <c r="W11" s="7"/>
      <c r="X11" s="7"/>
      <c r="Y11" s="7"/>
      <c r="Z11" s="7"/>
      <c r="AA11" s="7"/>
      <c r="AB11" s="7"/>
      <c r="AC11" s="7"/>
    </row>
    <row r="12" spans="1:32">
      <c r="A12" s="3" t="s">
        <v>25</v>
      </c>
      <c r="B12" s="3" t="s">
        <v>593</v>
      </c>
      <c r="C12" s="3" t="s">
        <v>588</v>
      </c>
      <c r="F12" t="s">
        <v>557</v>
      </c>
      <c r="G12" s="7" t="s">
        <v>1392</v>
      </c>
      <c r="H12" s="7"/>
      <c r="I12" s="7"/>
      <c r="J12" s="7"/>
      <c r="K12" s="7"/>
      <c r="L12" s="7"/>
      <c r="M12" s="7"/>
      <c r="N12" s="8"/>
      <c r="O12" s="7"/>
      <c r="P12" s="7"/>
      <c r="Q12" s="7"/>
      <c r="R12" s="7" t="s">
        <v>1533</v>
      </c>
      <c r="S12" s="7" t="s">
        <v>1533</v>
      </c>
      <c r="T12" s="7"/>
      <c r="U12" s="7"/>
      <c r="V12" s="7"/>
      <c r="W12" s="7"/>
      <c r="X12" s="7"/>
      <c r="Y12" s="7"/>
      <c r="Z12" s="7"/>
      <c r="AA12" s="7"/>
      <c r="AB12" s="7"/>
      <c r="AC12" s="7"/>
    </row>
    <row r="13" spans="1:32" ht="101.5">
      <c r="A13" s="3" t="s">
        <v>27</v>
      </c>
      <c r="B13" s="3" t="s">
        <v>650</v>
      </c>
      <c r="C13" s="3" t="s">
        <v>1518</v>
      </c>
      <c r="G13" s="7" t="s">
        <v>558</v>
      </c>
      <c r="H13" s="7"/>
      <c r="I13" s="7">
        <v>5</v>
      </c>
      <c r="J13" s="7">
        <v>31</v>
      </c>
      <c r="K13" s="7"/>
      <c r="L13" s="7" t="s">
        <v>1345</v>
      </c>
      <c r="M13" s="7" t="s">
        <v>1401</v>
      </c>
      <c r="N13" s="8" t="s">
        <v>1423</v>
      </c>
      <c r="O13" s="7"/>
      <c r="P13" s="7">
        <v>3</v>
      </c>
      <c r="Q13" s="7"/>
      <c r="R13" s="7" t="s">
        <v>1533</v>
      </c>
      <c r="S13" s="7" t="s">
        <v>1533</v>
      </c>
      <c r="T13" s="7"/>
      <c r="U13" s="7"/>
      <c r="V13" s="7"/>
      <c r="W13" s="7"/>
      <c r="X13" s="7"/>
      <c r="Y13" s="7"/>
      <c r="Z13" s="7"/>
      <c r="AA13" s="7"/>
      <c r="AB13" s="7"/>
      <c r="AC13" s="7"/>
    </row>
    <row r="14" spans="1:32" ht="101.5">
      <c r="A14" s="3" t="s">
        <v>27</v>
      </c>
      <c r="B14" s="3" t="s">
        <v>650</v>
      </c>
      <c r="C14" s="3" t="s">
        <v>658</v>
      </c>
      <c r="F14" t="s">
        <v>557</v>
      </c>
      <c r="G14" s="7" t="s">
        <v>558</v>
      </c>
      <c r="H14" s="7"/>
      <c r="I14" s="7">
        <v>3</v>
      </c>
      <c r="J14" s="7">
        <v>13</v>
      </c>
      <c r="K14" s="7"/>
      <c r="L14" s="7" t="s">
        <v>1345</v>
      </c>
      <c r="M14" s="7" t="s">
        <v>1419</v>
      </c>
      <c r="N14" s="8" t="s">
        <v>1425</v>
      </c>
      <c r="O14" s="7"/>
      <c r="P14" s="7">
        <v>0</v>
      </c>
      <c r="Q14" s="7"/>
      <c r="R14" s="7" t="s">
        <v>1533</v>
      </c>
      <c r="S14" s="7" t="s">
        <v>1533</v>
      </c>
      <c r="T14" s="7"/>
      <c r="U14" s="7"/>
      <c r="V14" s="7"/>
      <c r="W14" s="7"/>
      <c r="X14" s="7"/>
      <c r="Y14" s="7"/>
      <c r="Z14" s="7"/>
      <c r="AA14" s="7"/>
      <c r="AB14" s="7"/>
      <c r="AC14" s="7"/>
    </row>
    <row r="15" spans="1:32">
      <c r="A15" s="3" t="s">
        <v>28</v>
      </c>
      <c r="B15" s="3" t="s">
        <v>660</v>
      </c>
      <c r="C15" s="3" t="s">
        <v>661</v>
      </c>
      <c r="F15" t="s">
        <v>557</v>
      </c>
      <c r="G15" s="7" t="s">
        <v>1392</v>
      </c>
      <c r="H15" s="7"/>
      <c r="I15" s="7"/>
      <c r="J15" s="7"/>
      <c r="K15" s="7"/>
      <c r="L15" s="7"/>
      <c r="M15" s="7"/>
      <c r="N15" s="8"/>
      <c r="O15" s="7"/>
      <c r="P15" s="7"/>
      <c r="Q15" s="7"/>
      <c r="R15" s="7" t="s">
        <v>1533</v>
      </c>
      <c r="S15" s="7" t="s">
        <v>1533</v>
      </c>
      <c r="T15" s="7"/>
      <c r="U15" s="7"/>
      <c r="V15" s="7"/>
      <c r="W15" s="7"/>
      <c r="X15" s="7"/>
      <c r="Y15" s="7"/>
      <c r="Z15" s="7"/>
      <c r="AA15" s="7"/>
      <c r="AB15" s="7"/>
      <c r="AC15" s="7"/>
    </row>
    <row r="16" spans="1:32">
      <c r="A16" s="3" t="s">
        <v>28</v>
      </c>
      <c r="B16" s="3" t="s">
        <v>662</v>
      </c>
      <c r="C16" s="3" t="s">
        <v>355</v>
      </c>
      <c r="G16" s="7" t="s">
        <v>1390</v>
      </c>
      <c r="H16" s="7"/>
      <c r="I16" s="7"/>
      <c r="J16" s="7"/>
      <c r="K16" s="7"/>
      <c r="L16" s="7"/>
      <c r="M16" s="7"/>
      <c r="N16" s="8"/>
      <c r="O16" s="7"/>
      <c r="P16" s="7"/>
      <c r="Q16" s="7">
        <v>-92</v>
      </c>
      <c r="R16" s="7">
        <v>99</v>
      </c>
      <c r="S16" s="7">
        <v>7</v>
      </c>
      <c r="T16" s="7"/>
      <c r="U16" s="7"/>
      <c r="V16" s="7"/>
      <c r="W16" s="7"/>
      <c r="X16" s="7"/>
      <c r="Y16" s="7"/>
      <c r="Z16" s="7"/>
      <c r="AA16" s="7"/>
      <c r="AB16" s="7"/>
      <c r="AC16" s="7"/>
    </row>
    <row r="17" spans="1:29">
      <c r="A17" s="3" t="s">
        <v>29</v>
      </c>
      <c r="B17" s="3" t="s">
        <v>593</v>
      </c>
      <c r="C17" s="3" t="s">
        <v>588</v>
      </c>
      <c r="F17" t="s">
        <v>557</v>
      </c>
      <c r="G17" s="7" t="s">
        <v>1392</v>
      </c>
      <c r="H17" s="7"/>
      <c r="I17" s="7"/>
      <c r="J17" s="7"/>
      <c r="K17" s="7"/>
      <c r="L17" s="7"/>
      <c r="M17" s="7"/>
      <c r="N17" s="8"/>
      <c r="O17" s="7"/>
      <c r="P17" s="7"/>
      <c r="Q17" s="7"/>
      <c r="R17" s="7" t="s">
        <v>1533</v>
      </c>
      <c r="S17" s="7" t="s">
        <v>1533</v>
      </c>
      <c r="T17" s="7"/>
      <c r="U17" s="7"/>
      <c r="V17" s="7"/>
      <c r="W17" s="7"/>
      <c r="X17" s="7"/>
      <c r="Y17" s="7"/>
      <c r="Z17" s="7"/>
      <c r="AA17" s="7"/>
      <c r="AB17" s="7"/>
      <c r="AC17" s="7"/>
    </row>
    <row r="18" spans="1:29">
      <c r="A18" s="3" t="s">
        <v>31</v>
      </c>
      <c r="B18" s="3" t="s">
        <v>373</v>
      </c>
      <c r="C18" s="3" t="s">
        <v>374</v>
      </c>
      <c r="G18" s="7" t="s">
        <v>1392</v>
      </c>
      <c r="H18" s="7"/>
      <c r="I18" s="7"/>
      <c r="J18" s="7"/>
      <c r="K18" s="7"/>
      <c r="L18" s="7"/>
      <c r="M18" s="7"/>
      <c r="N18" s="8"/>
      <c r="O18" s="7"/>
      <c r="P18" s="7"/>
      <c r="Q18" s="7"/>
      <c r="R18" s="7" t="s">
        <v>1533</v>
      </c>
      <c r="S18" s="7" t="s">
        <v>1533</v>
      </c>
      <c r="T18" s="7"/>
      <c r="U18" s="7"/>
      <c r="V18" s="7"/>
      <c r="W18" s="7"/>
      <c r="X18" s="7"/>
      <c r="Y18" s="7"/>
      <c r="Z18" s="7"/>
      <c r="AA18" s="7"/>
      <c r="AB18" s="7"/>
      <c r="AC18" s="7"/>
    </row>
    <row r="19" spans="1:29">
      <c r="A19" s="3" t="s">
        <v>32</v>
      </c>
      <c r="B19" s="3" t="s">
        <v>593</v>
      </c>
      <c r="C19" s="3" t="s">
        <v>588</v>
      </c>
      <c r="F19" t="s">
        <v>557</v>
      </c>
      <c r="G19" s="7" t="s">
        <v>1392</v>
      </c>
      <c r="H19" s="7"/>
      <c r="I19" s="7"/>
      <c r="J19" s="7"/>
      <c r="K19" s="7"/>
      <c r="L19" s="7"/>
      <c r="M19" s="7"/>
      <c r="N19" s="8"/>
      <c r="O19" s="7"/>
      <c r="P19" s="7"/>
      <c r="Q19" s="7"/>
      <c r="R19" s="7" t="s">
        <v>1533</v>
      </c>
      <c r="S19" s="7" t="s">
        <v>1533</v>
      </c>
      <c r="T19" s="7"/>
      <c r="U19" s="7"/>
      <c r="V19" s="7"/>
      <c r="W19" s="7"/>
      <c r="X19" s="7"/>
      <c r="Y19" s="7"/>
      <c r="Z19" s="7"/>
      <c r="AA19" s="7"/>
      <c r="AB19" s="7"/>
      <c r="AC19" s="7"/>
    </row>
    <row r="20" spans="1:29" ht="43.5">
      <c r="A20" s="3" t="s">
        <v>35</v>
      </c>
      <c r="B20" s="3" t="s">
        <v>669</v>
      </c>
      <c r="C20" s="3" t="s">
        <v>670</v>
      </c>
      <c r="G20" s="7" t="s">
        <v>558</v>
      </c>
      <c r="H20" s="7"/>
      <c r="I20" s="7">
        <v>1</v>
      </c>
      <c r="J20" s="7">
        <v>5</v>
      </c>
      <c r="K20" s="7" t="s">
        <v>1366</v>
      </c>
      <c r="L20" s="7" t="s">
        <v>1351</v>
      </c>
      <c r="M20" s="7"/>
      <c r="N20" s="8"/>
      <c r="O20" s="7"/>
      <c r="P20" s="7">
        <v>3678</v>
      </c>
      <c r="Q20" s="7"/>
      <c r="R20" s="7" t="s">
        <v>1533</v>
      </c>
      <c r="S20" s="7" t="s">
        <v>1533</v>
      </c>
      <c r="T20" s="7"/>
      <c r="U20" s="7"/>
      <c r="V20" s="7"/>
      <c r="W20" s="7"/>
      <c r="X20" s="7"/>
      <c r="Y20" s="7"/>
      <c r="Z20" s="7"/>
      <c r="AA20" s="7"/>
      <c r="AB20" s="7"/>
      <c r="AC20" s="7"/>
    </row>
    <row r="21" spans="1:29">
      <c r="A21" s="3" t="s">
        <v>41</v>
      </c>
      <c r="B21" s="3" t="s">
        <v>685</v>
      </c>
      <c r="C21" s="3" t="s">
        <v>686</v>
      </c>
      <c r="G21" s="7" t="s">
        <v>562</v>
      </c>
      <c r="H21" s="7"/>
      <c r="I21" s="7">
        <v>1</v>
      </c>
      <c r="J21" s="7">
        <v>2</v>
      </c>
      <c r="K21" s="7" t="s">
        <v>1350</v>
      </c>
      <c r="L21" s="7" t="s">
        <v>1391</v>
      </c>
      <c r="M21" s="7"/>
      <c r="N21" s="8"/>
      <c r="O21" s="7"/>
      <c r="P21" s="7">
        <v>10929</v>
      </c>
      <c r="Q21" s="7"/>
      <c r="R21" s="7" t="s">
        <v>1533</v>
      </c>
      <c r="S21" s="7" t="s">
        <v>1533</v>
      </c>
      <c r="T21" s="7"/>
      <c r="U21" s="7"/>
      <c r="V21" s="7"/>
      <c r="W21" s="7"/>
      <c r="X21" s="7"/>
      <c r="Y21" s="7"/>
      <c r="Z21" s="7"/>
      <c r="AA21" s="7"/>
      <c r="AB21" s="7"/>
      <c r="AC21" s="7"/>
    </row>
    <row r="22" spans="1:29">
      <c r="A22" s="3" t="s">
        <v>41</v>
      </c>
      <c r="B22" s="3" t="s">
        <v>684</v>
      </c>
      <c r="C22" s="3" t="s">
        <v>687</v>
      </c>
      <c r="G22" s="7" t="s">
        <v>562</v>
      </c>
      <c r="H22" s="7"/>
      <c r="I22" s="7">
        <v>1</v>
      </c>
      <c r="J22" s="7">
        <v>2</v>
      </c>
      <c r="K22" s="7" t="s">
        <v>1350</v>
      </c>
      <c r="L22" s="7" t="s">
        <v>1391</v>
      </c>
      <c r="M22" s="7"/>
      <c r="N22" s="8"/>
      <c r="O22" s="7"/>
      <c r="P22" s="7">
        <v>10929</v>
      </c>
      <c r="Q22" s="7"/>
      <c r="R22" s="7" t="s">
        <v>1533</v>
      </c>
      <c r="S22" s="7" t="s">
        <v>1533</v>
      </c>
      <c r="T22" s="7"/>
      <c r="U22" s="7"/>
      <c r="V22" s="7"/>
      <c r="W22" s="7"/>
      <c r="X22" s="7"/>
      <c r="Y22" s="7"/>
      <c r="Z22" s="7"/>
      <c r="AA22" s="7"/>
      <c r="AB22" s="7"/>
      <c r="AC22" s="7"/>
    </row>
    <row r="23" spans="1:29" ht="29">
      <c r="A23" s="3" t="s">
        <v>42</v>
      </c>
      <c r="B23" s="3" t="s">
        <v>692</v>
      </c>
      <c r="C23" s="3" t="s">
        <v>693</v>
      </c>
      <c r="G23" s="7" t="s">
        <v>558</v>
      </c>
      <c r="H23" s="7"/>
      <c r="I23" s="7">
        <v>1</v>
      </c>
      <c r="J23" s="7">
        <v>7</v>
      </c>
      <c r="K23" s="7" t="s">
        <v>1364</v>
      </c>
      <c r="L23" s="7" t="s">
        <v>1345</v>
      </c>
      <c r="M23" s="7" t="s">
        <v>1407</v>
      </c>
      <c r="N23" s="8" t="s">
        <v>1410</v>
      </c>
      <c r="O23" s="7"/>
      <c r="P23" s="7">
        <v>1056</v>
      </c>
      <c r="Q23" s="7"/>
      <c r="R23" s="7" t="s">
        <v>1533</v>
      </c>
      <c r="S23" s="7" t="s">
        <v>1533</v>
      </c>
      <c r="T23" s="7"/>
      <c r="U23" s="7"/>
      <c r="V23" s="7"/>
      <c r="W23" s="7"/>
      <c r="X23" s="7"/>
      <c r="Y23" s="7"/>
      <c r="Z23" s="7"/>
      <c r="AA23" s="7"/>
      <c r="AB23" s="7"/>
      <c r="AC23" s="7"/>
    </row>
    <row r="24" spans="1:29">
      <c r="A24" s="3" t="s">
        <v>45</v>
      </c>
      <c r="B24" s="3" t="s">
        <v>699</v>
      </c>
      <c r="C24" s="3" t="s">
        <v>700</v>
      </c>
      <c r="F24" t="s">
        <v>565</v>
      </c>
      <c r="G24" s="7" t="s">
        <v>1390</v>
      </c>
      <c r="H24" s="7"/>
      <c r="I24" s="7"/>
      <c r="J24" s="7"/>
      <c r="K24" s="7"/>
      <c r="L24" s="7"/>
      <c r="M24" s="7"/>
      <c r="N24" s="8"/>
      <c r="O24" s="7"/>
      <c r="P24" s="7"/>
      <c r="Q24" s="7">
        <v>177</v>
      </c>
      <c r="R24" s="7">
        <v>10</v>
      </c>
      <c r="S24" s="7">
        <v>187</v>
      </c>
      <c r="T24" s="7"/>
      <c r="U24" s="7"/>
      <c r="V24" s="7"/>
      <c r="W24" s="7"/>
      <c r="X24" s="7"/>
      <c r="Y24" s="7"/>
      <c r="Z24" s="7"/>
      <c r="AA24" s="7"/>
      <c r="AB24" s="7"/>
      <c r="AC24" s="7"/>
    </row>
    <row r="25" spans="1:29">
      <c r="A25" s="3" t="s">
        <v>48</v>
      </c>
      <c r="B25" s="3" t="s">
        <v>588</v>
      </c>
      <c r="C25" s="3" t="s">
        <v>593</v>
      </c>
      <c r="F25" t="s">
        <v>557</v>
      </c>
      <c r="G25" s="7" t="s">
        <v>1392</v>
      </c>
      <c r="H25" s="7"/>
      <c r="I25" s="7"/>
      <c r="J25" s="7"/>
      <c r="K25" s="7"/>
      <c r="L25" s="7"/>
      <c r="M25" s="7"/>
      <c r="N25" s="8"/>
      <c r="O25" s="7"/>
      <c r="P25" s="7"/>
      <c r="Q25" s="7"/>
      <c r="R25" s="7" t="s">
        <v>1533</v>
      </c>
      <c r="S25" s="7" t="s">
        <v>1533</v>
      </c>
      <c r="T25" s="7"/>
      <c r="U25" s="7"/>
      <c r="V25" s="7"/>
      <c r="W25" s="7"/>
      <c r="X25" s="7"/>
      <c r="Y25" s="7"/>
      <c r="Z25" s="7"/>
      <c r="AA25" s="7"/>
      <c r="AB25" s="7"/>
      <c r="AC25" s="7"/>
    </row>
    <row r="26" spans="1:29">
      <c r="A26" s="3" t="s">
        <v>49</v>
      </c>
      <c r="B26" s="3" t="s">
        <v>702</v>
      </c>
      <c r="C26" s="3" t="s">
        <v>613</v>
      </c>
      <c r="G26" s="7" t="s">
        <v>1392</v>
      </c>
      <c r="H26" s="7"/>
      <c r="I26" s="7"/>
      <c r="J26" s="7"/>
      <c r="K26" s="7"/>
      <c r="L26" s="7"/>
      <c r="M26" s="7"/>
      <c r="N26" s="8"/>
      <c r="O26" s="7"/>
      <c r="P26" s="7"/>
      <c r="Q26" s="7"/>
      <c r="R26" s="7" t="s">
        <v>1533</v>
      </c>
      <c r="S26" s="7" t="s">
        <v>1533</v>
      </c>
      <c r="T26" s="7"/>
      <c r="U26" s="7"/>
      <c r="V26" s="7"/>
      <c r="W26" s="7"/>
      <c r="X26" s="7"/>
      <c r="Y26" s="7"/>
      <c r="Z26" s="7"/>
      <c r="AA26" s="7"/>
      <c r="AB26" s="7"/>
      <c r="AC26" s="7"/>
    </row>
    <row r="27" spans="1:29">
      <c r="A27" s="3" t="s">
        <v>52</v>
      </c>
      <c r="B27" s="3" t="s">
        <v>710</v>
      </c>
      <c r="C27" s="3" t="s">
        <v>707</v>
      </c>
      <c r="G27" s="7" t="s">
        <v>562</v>
      </c>
      <c r="H27" s="7"/>
      <c r="I27" s="7">
        <v>1</v>
      </c>
      <c r="J27" s="7">
        <v>3</v>
      </c>
      <c r="K27" s="7" t="s">
        <v>1350</v>
      </c>
      <c r="L27" s="7" t="s">
        <v>1351</v>
      </c>
      <c r="M27" s="7"/>
      <c r="N27" s="8"/>
      <c r="O27" s="7"/>
      <c r="P27" s="7">
        <v>10929</v>
      </c>
      <c r="Q27" s="7"/>
      <c r="R27" s="7" t="s">
        <v>1533</v>
      </c>
      <c r="S27" s="7" t="s">
        <v>1533</v>
      </c>
      <c r="T27" s="7"/>
      <c r="U27" s="7"/>
      <c r="V27" s="7"/>
      <c r="W27" s="7"/>
      <c r="X27" s="7"/>
      <c r="Y27" s="7"/>
      <c r="Z27" s="7"/>
      <c r="AA27" s="7"/>
      <c r="AB27" s="7"/>
      <c r="AC27" s="7"/>
    </row>
    <row r="28" spans="1:29">
      <c r="A28" s="3" t="s">
        <v>53</v>
      </c>
      <c r="B28" s="3" t="s">
        <v>716</v>
      </c>
      <c r="C28" s="3" t="s">
        <v>717</v>
      </c>
      <c r="G28" s="7" t="s">
        <v>1390</v>
      </c>
      <c r="H28" s="7"/>
      <c r="I28" s="7"/>
      <c r="J28" s="7"/>
      <c r="K28" s="7"/>
      <c r="L28" s="7"/>
      <c r="M28" s="7"/>
      <c r="N28" s="8"/>
      <c r="O28" s="7"/>
      <c r="P28" s="7"/>
      <c r="Q28" s="7">
        <v>643</v>
      </c>
      <c r="R28" s="7">
        <v>10</v>
      </c>
      <c r="S28" s="7">
        <v>653</v>
      </c>
      <c r="T28" s="7"/>
      <c r="U28" s="7"/>
      <c r="V28" s="7"/>
      <c r="W28" s="7"/>
      <c r="X28" s="7"/>
      <c r="Y28" s="7"/>
      <c r="Z28" s="7"/>
      <c r="AA28" s="7"/>
      <c r="AB28" s="7"/>
      <c r="AC28" s="7"/>
    </row>
    <row r="29" spans="1:29">
      <c r="A29" s="3" t="s">
        <v>57</v>
      </c>
      <c r="B29" s="3" t="s">
        <v>731</v>
      </c>
      <c r="C29" s="3" t="s">
        <v>732</v>
      </c>
      <c r="G29" s="7" t="s">
        <v>1390</v>
      </c>
      <c r="H29" s="7"/>
      <c r="I29" s="7"/>
      <c r="J29" s="7"/>
      <c r="K29" s="7"/>
      <c r="L29" s="7"/>
      <c r="M29" s="7"/>
      <c r="N29" s="8"/>
      <c r="O29" s="7"/>
      <c r="P29" s="7"/>
      <c r="Q29" s="7">
        <v>42</v>
      </c>
      <c r="R29" s="7">
        <v>1443</v>
      </c>
      <c r="S29" s="7">
        <v>1485</v>
      </c>
      <c r="T29" s="7"/>
      <c r="U29" s="7"/>
      <c r="V29" s="7"/>
      <c r="W29" s="7"/>
      <c r="X29" s="7"/>
      <c r="Y29" s="7"/>
      <c r="Z29" s="7"/>
      <c r="AA29" s="7"/>
      <c r="AB29" s="7"/>
      <c r="AC29" s="7"/>
    </row>
    <row r="30" spans="1:29" ht="29">
      <c r="A30" s="3" t="s">
        <v>63</v>
      </c>
      <c r="B30" s="3" t="s">
        <v>757</v>
      </c>
      <c r="C30" s="3" t="s">
        <v>1629</v>
      </c>
      <c r="G30" s="7" t="s">
        <v>567</v>
      </c>
      <c r="H30" s="7"/>
      <c r="I30" s="7"/>
      <c r="J30" s="7"/>
      <c r="K30" s="7"/>
      <c r="L30" s="7"/>
      <c r="M30" s="7"/>
      <c r="N30" s="8"/>
      <c r="O30" s="7"/>
      <c r="P30" s="7"/>
      <c r="Q30" s="7"/>
      <c r="R30" s="7" t="s">
        <v>1533</v>
      </c>
      <c r="S30" s="7" t="s">
        <v>1533</v>
      </c>
      <c r="T30" s="7"/>
      <c r="U30" s="7"/>
      <c r="V30" s="7"/>
      <c r="W30" s="7"/>
      <c r="X30" s="7"/>
      <c r="Y30" s="7"/>
      <c r="Z30" s="7"/>
      <c r="AA30" s="7"/>
      <c r="AB30" s="7"/>
      <c r="AC30" s="7"/>
    </row>
    <row r="31" spans="1:29" ht="43.5">
      <c r="A31" s="3" t="s">
        <v>64</v>
      </c>
      <c r="B31" s="3" t="s">
        <v>759</v>
      </c>
      <c r="C31" s="3" t="s">
        <v>760</v>
      </c>
      <c r="G31" s="7" t="s">
        <v>558</v>
      </c>
      <c r="H31" s="7"/>
      <c r="I31" s="7">
        <v>3</v>
      </c>
      <c r="J31" s="7">
        <v>16</v>
      </c>
      <c r="K31" s="7"/>
      <c r="L31" s="7" t="s">
        <v>1345</v>
      </c>
      <c r="M31" s="7" t="s">
        <v>1401</v>
      </c>
      <c r="N31" s="8" t="s">
        <v>1418</v>
      </c>
      <c r="O31" s="7"/>
      <c r="P31" s="7">
        <v>14</v>
      </c>
      <c r="Q31" s="7"/>
      <c r="R31" s="7" t="s">
        <v>1533</v>
      </c>
      <c r="S31" s="7" t="s">
        <v>1533</v>
      </c>
      <c r="T31" s="7"/>
      <c r="U31" s="7"/>
      <c r="V31" s="7"/>
      <c r="W31" s="7"/>
      <c r="X31" s="7"/>
      <c r="Y31" s="7"/>
      <c r="Z31" s="7"/>
      <c r="AA31" s="7"/>
      <c r="AB31" s="7"/>
      <c r="AC31" s="7"/>
    </row>
    <row r="32" spans="1:29">
      <c r="A32" s="3" t="s">
        <v>65</v>
      </c>
      <c r="B32" s="3" t="s">
        <v>386</v>
      </c>
      <c r="C32" s="3" t="s">
        <v>387</v>
      </c>
      <c r="G32" s="7" t="s">
        <v>1392</v>
      </c>
      <c r="H32" s="7"/>
      <c r="I32" s="7"/>
      <c r="J32" s="7"/>
      <c r="K32" s="7"/>
      <c r="L32" s="7"/>
      <c r="M32" s="7"/>
      <c r="N32" s="8"/>
      <c r="O32" s="7"/>
      <c r="P32" s="7"/>
      <c r="Q32" s="7"/>
      <c r="R32" s="7" t="s">
        <v>1533</v>
      </c>
      <c r="S32" s="7" t="s">
        <v>1533</v>
      </c>
      <c r="T32" s="7"/>
      <c r="U32" s="7"/>
      <c r="V32" s="7"/>
      <c r="W32" s="7"/>
      <c r="X32" s="7"/>
      <c r="Y32" s="7"/>
      <c r="Z32" s="7"/>
      <c r="AA32" s="7"/>
      <c r="AB32" s="7"/>
      <c r="AC32" s="7"/>
    </row>
    <row r="33" spans="1:29">
      <c r="A33" s="3" t="s">
        <v>67</v>
      </c>
      <c r="B33" s="3" t="s">
        <v>281</v>
      </c>
      <c r="C33" s="3" t="s">
        <v>280</v>
      </c>
      <c r="G33" s="7" t="s">
        <v>1392</v>
      </c>
      <c r="H33" s="7"/>
      <c r="I33" s="7"/>
      <c r="J33" s="7"/>
      <c r="K33" s="7"/>
      <c r="L33" s="7"/>
      <c r="M33" s="7"/>
      <c r="N33" s="8"/>
      <c r="O33" s="7"/>
      <c r="P33" s="7"/>
      <c r="Q33" s="7"/>
      <c r="R33" s="7" t="s">
        <v>1533</v>
      </c>
      <c r="S33" s="7" t="s">
        <v>1533</v>
      </c>
      <c r="T33" s="7"/>
      <c r="U33" s="7"/>
      <c r="V33" s="7"/>
      <c r="W33" s="7"/>
      <c r="X33" s="7"/>
      <c r="Y33" s="7"/>
      <c r="Z33" s="7"/>
      <c r="AA33" s="7"/>
      <c r="AB33" s="7"/>
      <c r="AC33" s="7"/>
    </row>
    <row r="34" spans="1:29" ht="29">
      <c r="A34" s="3" t="s">
        <v>67</v>
      </c>
      <c r="B34" s="3" t="s">
        <v>767</v>
      </c>
      <c r="C34" s="3" t="s">
        <v>768</v>
      </c>
      <c r="G34" s="7" t="s">
        <v>1392</v>
      </c>
      <c r="H34" s="7"/>
      <c r="I34" s="7"/>
      <c r="J34" s="7"/>
      <c r="K34" s="7"/>
      <c r="L34" s="7"/>
      <c r="M34" s="7"/>
      <c r="N34" s="8"/>
      <c r="O34" s="7"/>
      <c r="P34" s="7"/>
      <c r="Q34" s="7"/>
      <c r="R34" s="7" t="s">
        <v>1533</v>
      </c>
      <c r="S34" s="7" t="s">
        <v>1533</v>
      </c>
      <c r="T34" s="7"/>
      <c r="U34" s="7"/>
      <c r="V34" s="7"/>
      <c r="W34" s="7"/>
      <c r="X34" s="7"/>
      <c r="Y34" s="7"/>
      <c r="Z34" s="7"/>
      <c r="AA34" s="7"/>
      <c r="AB34" s="7"/>
      <c r="AC34" s="7"/>
    </row>
    <row r="35" spans="1:29" ht="29">
      <c r="A35" s="3" t="s">
        <v>71</v>
      </c>
      <c r="B35" s="3" t="s">
        <v>790</v>
      </c>
      <c r="C35" s="3" t="s">
        <v>789</v>
      </c>
      <c r="F35" t="s">
        <v>565</v>
      </c>
      <c r="G35" s="7" t="s">
        <v>562</v>
      </c>
      <c r="H35" s="7"/>
      <c r="I35" s="7">
        <v>1</v>
      </c>
      <c r="J35" s="7">
        <v>3</v>
      </c>
      <c r="K35" s="7" t="s">
        <v>1350</v>
      </c>
      <c r="L35" s="7" t="s">
        <v>1351</v>
      </c>
      <c r="M35" s="7"/>
      <c r="N35" s="8"/>
      <c r="O35" s="7"/>
      <c r="P35" s="7">
        <v>10929</v>
      </c>
      <c r="Q35" s="7"/>
      <c r="R35" s="7" t="s">
        <v>1533</v>
      </c>
      <c r="S35" s="7" t="s">
        <v>1533</v>
      </c>
      <c r="T35" s="7"/>
      <c r="U35" s="7"/>
      <c r="V35" s="7"/>
      <c r="W35" s="7"/>
      <c r="X35" s="7"/>
      <c r="Y35" s="7"/>
      <c r="Z35" s="7"/>
      <c r="AA35" s="7"/>
      <c r="AB35" s="7"/>
      <c r="AC35" s="7"/>
    </row>
    <row r="36" spans="1:29">
      <c r="A36" s="3" t="s">
        <v>74</v>
      </c>
      <c r="B36" s="3" t="s">
        <v>804</v>
      </c>
      <c r="C36" s="3" t="s">
        <v>1631</v>
      </c>
      <c r="G36" s="7" t="s">
        <v>558</v>
      </c>
      <c r="H36" s="7"/>
      <c r="I36" s="7">
        <v>1</v>
      </c>
      <c r="J36" s="7">
        <v>4</v>
      </c>
      <c r="K36" s="7" t="s">
        <v>1350</v>
      </c>
      <c r="L36" s="7" t="s">
        <v>1345</v>
      </c>
      <c r="M36" s="7" t="s">
        <v>1407</v>
      </c>
      <c r="N36" s="8" t="s">
        <v>1410</v>
      </c>
      <c r="O36" s="7"/>
      <c r="P36" s="7">
        <v>10929</v>
      </c>
      <c r="Q36" s="7"/>
      <c r="R36" s="7" t="s">
        <v>1533</v>
      </c>
      <c r="S36" s="7" t="s">
        <v>1533</v>
      </c>
      <c r="T36" s="7"/>
      <c r="U36" s="7"/>
      <c r="V36" s="7"/>
      <c r="W36" s="7"/>
      <c r="X36" s="7"/>
      <c r="Y36" s="7"/>
      <c r="Z36" s="7"/>
      <c r="AA36" s="7"/>
      <c r="AB36" s="7"/>
      <c r="AC36" s="7"/>
    </row>
    <row r="37" spans="1:29" ht="29">
      <c r="A37" s="3" t="s">
        <v>77</v>
      </c>
      <c r="B37" s="3" t="s">
        <v>813</v>
      </c>
      <c r="C37" s="3" t="s">
        <v>810</v>
      </c>
      <c r="G37" s="7" t="s">
        <v>562</v>
      </c>
      <c r="H37" s="7"/>
      <c r="I37" s="7">
        <v>1</v>
      </c>
      <c r="J37" s="7">
        <v>6</v>
      </c>
      <c r="K37" s="7" t="s">
        <v>1397</v>
      </c>
      <c r="L37" s="7" t="s">
        <v>1351</v>
      </c>
      <c r="M37" s="7"/>
      <c r="N37" s="8"/>
      <c r="O37" s="7"/>
      <c r="P37" s="7">
        <v>488</v>
      </c>
      <c r="Q37" s="7"/>
      <c r="R37" s="7" t="s">
        <v>1533</v>
      </c>
      <c r="S37" s="7" t="s">
        <v>1533</v>
      </c>
      <c r="T37" s="7"/>
      <c r="U37" s="7"/>
      <c r="V37" s="7"/>
      <c r="W37" s="7"/>
      <c r="X37" s="7"/>
      <c r="Y37" s="7"/>
      <c r="Z37" s="7"/>
      <c r="AA37" s="7"/>
      <c r="AB37" s="7"/>
      <c r="AC37" s="7"/>
    </row>
    <row r="38" spans="1:29">
      <c r="A38" s="3" t="s">
        <v>79</v>
      </c>
      <c r="B38" s="3" t="s">
        <v>814</v>
      </c>
      <c r="C38" s="3" t="s">
        <v>815</v>
      </c>
      <c r="G38" s="7" t="s">
        <v>562</v>
      </c>
      <c r="H38" s="7"/>
      <c r="I38" s="7">
        <v>1</v>
      </c>
      <c r="J38" s="7">
        <v>3</v>
      </c>
      <c r="K38" s="7" t="s">
        <v>1359</v>
      </c>
      <c r="L38" s="7" t="s">
        <v>1351</v>
      </c>
      <c r="M38" s="7"/>
      <c r="N38" s="8"/>
      <c r="O38" s="7"/>
      <c r="P38" s="7">
        <v>653</v>
      </c>
      <c r="Q38" s="7"/>
      <c r="R38" s="7" t="s">
        <v>1533</v>
      </c>
      <c r="S38" s="7" t="s">
        <v>1533</v>
      </c>
      <c r="T38" s="7"/>
      <c r="U38" s="7"/>
      <c r="V38" s="7"/>
      <c r="W38" s="7"/>
      <c r="X38" s="7"/>
      <c r="Y38" s="7"/>
      <c r="Z38" s="7"/>
      <c r="AA38" s="7"/>
      <c r="AB38" s="7"/>
      <c r="AC38" s="7"/>
    </row>
    <row r="39" spans="1:29" ht="29">
      <c r="A39" s="3" t="s">
        <v>84</v>
      </c>
      <c r="B39" s="3" t="s">
        <v>830</v>
      </c>
      <c r="C39" s="3" t="s">
        <v>831</v>
      </c>
      <c r="G39" s="7" t="s">
        <v>1390</v>
      </c>
      <c r="H39" s="7"/>
      <c r="I39" s="7"/>
      <c r="J39" s="7"/>
      <c r="K39" s="7"/>
      <c r="L39" s="7"/>
      <c r="M39" s="7"/>
      <c r="N39" s="8"/>
      <c r="O39" s="7"/>
      <c r="P39" s="7"/>
      <c r="Q39" s="7">
        <v>-1423</v>
      </c>
      <c r="R39" s="7">
        <v>1942</v>
      </c>
      <c r="S39" s="7">
        <v>519</v>
      </c>
      <c r="T39" s="7"/>
      <c r="U39" s="7"/>
      <c r="V39" s="7"/>
      <c r="W39" s="7"/>
      <c r="X39" s="7"/>
      <c r="Y39" s="7"/>
      <c r="Z39" s="7"/>
      <c r="AA39" s="7"/>
      <c r="AB39" s="7"/>
      <c r="AC39" s="7"/>
    </row>
    <row r="40" spans="1:29">
      <c r="A40" s="3" t="s">
        <v>93</v>
      </c>
      <c r="B40" s="3" t="s">
        <v>842</v>
      </c>
      <c r="C40" s="3" t="s">
        <v>843</v>
      </c>
      <c r="G40" s="7" t="s">
        <v>558</v>
      </c>
      <c r="H40" s="7"/>
      <c r="I40" s="7">
        <v>1</v>
      </c>
      <c r="J40" s="7">
        <v>1</v>
      </c>
      <c r="K40" s="7" t="s">
        <v>1366</v>
      </c>
      <c r="L40" s="7" t="s">
        <v>1391</v>
      </c>
      <c r="M40" s="7"/>
      <c r="N40" s="8"/>
      <c r="O40" s="7"/>
      <c r="P40" s="7">
        <v>615</v>
      </c>
      <c r="Q40" s="7"/>
      <c r="R40" s="7" t="s">
        <v>1533</v>
      </c>
      <c r="S40" s="7" t="s">
        <v>1533</v>
      </c>
      <c r="T40" s="7"/>
      <c r="U40" s="7"/>
      <c r="V40" s="7"/>
      <c r="W40" s="7"/>
      <c r="X40" s="7"/>
      <c r="Y40" s="7"/>
      <c r="Z40" s="7"/>
      <c r="AA40" s="7"/>
      <c r="AB40" s="7"/>
      <c r="AC40" s="7"/>
    </row>
    <row r="41" spans="1:29">
      <c r="A41" s="3" t="s">
        <v>95</v>
      </c>
      <c r="B41" s="3" t="s">
        <v>848</v>
      </c>
      <c r="C41" s="3" t="s">
        <v>845</v>
      </c>
      <c r="G41" s="7" t="s">
        <v>562</v>
      </c>
      <c r="H41" s="7"/>
      <c r="I41" s="7">
        <v>1</v>
      </c>
      <c r="J41" s="7">
        <v>1</v>
      </c>
      <c r="K41" s="7" t="s">
        <v>1350</v>
      </c>
      <c r="L41" s="7" t="s">
        <v>1391</v>
      </c>
      <c r="M41" s="7"/>
      <c r="N41" s="8"/>
      <c r="O41" s="7"/>
      <c r="P41" s="7">
        <v>10929</v>
      </c>
      <c r="Q41" s="7"/>
      <c r="R41" s="7" t="s">
        <v>1533</v>
      </c>
      <c r="S41" s="7" t="s">
        <v>1533</v>
      </c>
      <c r="T41" s="7"/>
      <c r="U41" s="7"/>
      <c r="V41" s="7"/>
      <c r="W41" s="7"/>
      <c r="X41" s="7"/>
      <c r="Y41" s="7"/>
      <c r="Z41" s="7"/>
      <c r="AA41" s="7"/>
      <c r="AB41" s="7"/>
      <c r="AC41" s="7"/>
    </row>
    <row r="42" spans="1:29">
      <c r="A42" s="3" t="s">
        <v>98</v>
      </c>
      <c r="B42" s="3" t="s">
        <v>437</v>
      </c>
      <c r="C42" s="3" t="s">
        <v>402</v>
      </c>
      <c r="G42" s="7" t="s">
        <v>1392</v>
      </c>
      <c r="H42" s="7"/>
      <c r="I42" s="7"/>
      <c r="J42" s="7"/>
      <c r="K42" s="7"/>
      <c r="L42" s="7"/>
      <c r="M42" s="7"/>
      <c r="N42" s="8"/>
      <c r="O42" s="7"/>
      <c r="P42" s="7"/>
      <c r="Q42" s="7"/>
      <c r="R42" s="7" t="s">
        <v>1533</v>
      </c>
      <c r="S42" s="7" t="s">
        <v>1533</v>
      </c>
      <c r="T42" s="7"/>
      <c r="U42" s="7"/>
      <c r="V42" s="7"/>
      <c r="W42" s="7"/>
      <c r="X42" s="7"/>
      <c r="Y42" s="7"/>
      <c r="Z42" s="7"/>
      <c r="AA42" s="7"/>
      <c r="AB42" s="7"/>
      <c r="AC42" s="7"/>
    </row>
    <row r="43" spans="1:29">
      <c r="A43" s="3" t="s">
        <v>99</v>
      </c>
      <c r="B43" s="3" t="s">
        <v>861</v>
      </c>
      <c r="C43" s="3" t="s">
        <v>862</v>
      </c>
      <c r="G43" s="7" t="s">
        <v>1392</v>
      </c>
      <c r="H43" s="7"/>
      <c r="I43" s="7"/>
      <c r="J43" s="7"/>
      <c r="K43" s="7"/>
      <c r="L43" s="7"/>
      <c r="M43" s="7"/>
      <c r="N43" s="8"/>
      <c r="O43" s="7"/>
      <c r="P43" s="7"/>
      <c r="Q43" s="7"/>
      <c r="R43" s="7" t="s">
        <v>1533</v>
      </c>
      <c r="S43" s="7" t="s">
        <v>1533</v>
      </c>
      <c r="T43" s="7"/>
      <c r="U43" s="7"/>
      <c r="V43" s="7"/>
      <c r="W43" s="7"/>
      <c r="X43" s="7"/>
      <c r="Y43" s="7"/>
      <c r="Z43" s="7"/>
      <c r="AA43" s="7"/>
      <c r="AB43" s="7"/>
      <c r="AC43" s="7"/>
    </row>
    <row r="44" spans="1:29" ht="29">
      <c r="A44" s="3" t="s">
        <v>100</v>
      </c>
      <c r="B44" s="3" t="s">
        <v>863</v>
      </c>
      <c r="C44" s="3" t="s">
        <v>864</v>
      </c>
      <c r="G44" s="7" t="s">
        <v>1390</v>
      </c>
      <c r="H44" s="7"/>
      <c r="I44" s="7"/>
      <c r="J44" s="7"/>
      <c r="K44" s="7"/>
      <c r="L44" s="7"/>
      <c r="M44" s="7"/>
      <c r="N44" s="8"/>
      <c r="O44" s="7"/>
      <c r="P44" s="7"/>
      <c r="Q44" s="7">
        <v>-3646</v>
      </c>
      <c r="R44" s="7">
        <v>3678</v>
      </c>
      <c r="S44" s="7">
        <v>32</v>
      </c>
      <c r="T44" s="7"/>
      <c r="U44" s="7"/>
      <c r="V44" s="7"/>
      <c r="W44" s="7"/>
      <c r="X44" s="7"/>
      <c r="Y44" s="7"/>
      <c r="Z44" s="7"/>
      <c r="AA44" s="7"/>
      <c r="AB44" s="7"/>
      <c r="AC44" s="7"/>
    </row>
    <row r="45" spans="1:29" ht="29">
      <c r="A45" s="3" t="s">
        <v>102</v>
      </c>
      <c r="B45" s="3" t="s">
        <v>872</v>
      </c>
      <c r="C45" s="3" t="s">
        <v>873</v>
      </c>
      <c r="G45" s="7" t="s">
        <v>1390</v>
      </c>
      <c r="H45" s="7"/>
      <c r="I45" s="7"/>
      <c r="J45" s="7"/>
      <c r="K45" s="7"/>
      <c r="L45" s="7"/>
      <c r="M45" s="7"/>
      <c r="N45" s="8"/>
      <c r="O45" s="7"/>
      <c r="P45" s="7"/>
      <c r="Q45" s="7">
        <v>10409</v>
      </c>
      <c r="R45" s="7">
        <v>520</v>
      </c>
      <c r="S45" s="7">
        <v>10929</v>
      </c>
      <c r="T45" s="7"/>
      <c r="U45" s="7"/>
      <c r="V45" s="7"/>
      <c r="W45" s="7"/>
      <c r="X45" s="7"/>
      <c r="Y45" s="7"/>
      <c r="Z45" s="7"/>
      <c r="AA45" s="7"/>
      <c r="AB45" s="7"/>
      <c r="AC45" s="7"/>
    </row>
    <row r="46" spans="1:29" ht="43.5">
      <c r="A46" s="3" t="s">
        <v>109</v>
      </c>
      <c r="B46" s="3" t="s">
        <v>1449</v>
      </c>
      <c r="C46" s="3" t="s">
        <v>1450</v>
      </c>
      <c r="G46" s="7" t="s">
        <v>1390</v>
      </c>
      <c r="H46" s="7"/>
      <c r="I46" s="7"/>
      <c r="J46" s="7"/>
      <c r="K46" s="7"/>
      <c r="L46" s="7"/>
      <c r="M46" s="7"/>
      <c r="N46" s="8"/>
      <c r="O46" s="7"/>
      <c r="P46" s="7"/>
      <c r="Q46" s="7">
        <v>-10132</v>
      </c>
      <c r="R46" s="7">
        <v>10929</v>
      </c>
      <c r="S46" s="7">
        <v>797</v>
      </c>
      <c r="T46" s="7"/>
      <c r="U46" s="7"/>
      <c r="V46" s="7"/>
      <c r="W46" s="7"/>
      <c r="X46" s="7"/>
      <c r="Y46" s="7"/>
      <c r="Z46" s="7"/>
      <c r="AA46" s="7"/>
      <c r="AB46" s="7"/>
      <c r="AC46" s="7"/>
    </row>
    <row r="47" spans="1:29" ht="43.5">
      <c r="A47" s="3" t="s">
        <v>109</v>
      </c>
      <c r="B47" s="3" t="s">
        <v>1451</v>
      </c>
      <c r="C47" s="3" t="s">
        <v>881</v>
      </c>
      <c r="G47" s="7" t="s">
        <v>562</v>
      </c>
      <c r="H47" s="7"/>
      <c r="I47" s="7">
        <v>3</v>
      </c>
      <c r="J47" s="7">
        <v>12</v>
      </c>
      <c r="K47" s="7"/>
      <c r="L47" s="7" t="s">
        <v>1351</v>
      </c>
      <c r="M47" s="7"/>
      <c r="N47" s="8"/>
      <c r="O47" s="7"/>
      <c r="P47" s="7">
        <v>11</v>
      </c>
      <c r="Q47" s="7"/>
      <c r="R47" s="7" t="s">
        <v>1533</v>
      </c>
      <c r="S47" s="7" t="s">
        <v>1533</v>
      </c>
      <c r="T47" s="7"/>
      <c r="U47" s="7"/>
      <c r="V47" s="7"/>
      <c r="W47" s="7"/>
      <c r="X47" s="7"/>
      <c r="Y47" s="7"/>
      <c r="Z47" s="7"/>
      <c r="AA47" s="7"/>
      <c r="AB47" s="7"/>
      <c r="AC47" s="7"/>
    </row>
    <row r="48" spans="1:29">
      <c r="A48" s="3" t="s">
        <v>110</v>
      </c>
      <c r="B48" s="3" t="s">
        <v>590</v>
      </c>
      <c r="C48" s="3" t="s">
        <v>591</v>
      </c>
      <c r="G48" s="7" t="s">
        <v>1390</v>
      </c>
      <c r="H48" s="7"/>
      <c r="I48" s="7"/>
      <c r="J48" s="7"/>
      <c r="K48" s="7"/>
      <c r="L48" s="7"/>
      <c r="M48" s="7"/>
      <c r="N48" s="8"/>
      <c r="O48" s="7"/>
      <c r="P48" s="7"/>
      <c r="Q48" s="7">
        <v>3599</v>
      </c>
      <c r="R48" s="7">
        <v>79</v>
      </c>
      <c r="S48" s="7">
        <v>3678</v>
      </c>
      <c r="T48" s="7"/>
      <c r="U48" s="7"/>
      <c r="V48" s="7"/>
      <c r="W48" s="7"/>
      <c r="X48" s="7"/>
      <c r="Y48" s="7"/>
      <c r="Z48" s="7"/>
      <c r="AA48" s="7"/>
      <c r="AB48" s="7"/>
      <c r="AC48" s="7"/>
    </row>
    <row r="49" spans="1:29">
      <c r="A49" s="3" t="s">
        <v>112</v>
      </c>
      <c r="B49" s="3" t="s">
        <v>274</v>
      </c>
      <c r="C49" s="3" t="s">
        <v>281</v>
      </c>
      <c r="G49" s="7" t="s">
        <v>1392</v>
      </c>
      <c r="H49" s="7"/>
      <c r="I49" s="7"/>
      <c r="J49" s="7"/>
      <c r="K49" s="7"/>
      <c r="L49" s="7"/>
      <c r="M49" s="7"/>
      <c r="N49" s="8"/>
      <c r="O49" s="7"/>
      <c r="P49" s="7"/>
      <c r="Q49" s="7"/>
      <c r="R49" s="7" t="s">
        <v>1533</v>
      </c>
      <c r="S49" s="7" t="s">
        <v>1533</v>
      </c>
      <c r="T49" s="7"/>
      <c r="U49" s="7"/>
      <c r="V49" s="7"/>
      <c r="W49" s="7"/>
      <c r="X49" s="7"/>
      <c r="Y49" s="7"/>
      <c r="Z49" s="7"/>
      <c r="AA49" s="7"/>
      <c r="AB49" s="7"/>
      <c r="AC49" s="7"/>
    </row>
    <row r="50" spans="1:29">
      <c r="A50" s="3" t="s">
        <v>114</v>
      </c>
      <c r="B50" s="3" t="s">
        <v>892</v>
      </c>
      <c r="C50" s="3" t="s">
        <v>893</v>
      </c>
      <c r="G50" s="7" t="s">
        <v>558</v>
      </c>
      <c r="H50" s="7"/>
      <c r="I50" s="7">
        <v>1</v>
      </c>
      <c r="J50" s="7">
        <v>3</v>
      </c>
      <c r="K50" s="7" t="s">
        <v>1350</v>
      </c>
      <c r="L50" s="7" t="s">
        <v>1351</v>
      </c>
      <c r="M50" s="7"/>
      <c r="N50" s="8"/>
      <c r="O50" s="7"/>
      <c r="P50" s="7">
        <v>10929</v>
      </c>
      <c r="Q50" s="7"/>
      <c r="R50" s="7" t="s">
        <v>1533</v>
      </c>
      <c r="S50" s="7" t="s">
        <v>1533</v>
      </c>
      <c r="T50" s="7"/>
      <c r="U50" s="7"/>
      <c r="V50" s="7"/>
      <c r="W50" s="7"/>
      <c r="X50" s="7"/>
      <c r="Y50" s="7"/>
      <c r="Z50" s="7"/>
      <c r="AA50" s="7"/>
      <c r="AB50" s="7"/>
      <c r="AC50" s="7"/>
    </row>
    <row r="51" spans="1:29">
      <c r="A51" s="3" t="s">
        <v>117</v>
      </c>
      <c r="B51" s="3" t="s">
        <v>898</v>
      </c>
      <c r="C51" s="3" t="s">
        <v>899</v>
      </c>
      <c r="F51" t="s">
        <v>561</v>
      </c>
      <c r="G51" s="7" t="s">
        <v>1392</v>
      </c>
      <c r="H51" s="7"/>
      <c r="I51" s="7"/>
      <c r="J51" s="7"/>
      <c r="K51" s="7"/>
      <c r="L51" s="7"/>
      <c r="M51" s="7"/>
      <c r="N51" s="8"/>
      <c r="O51" s="7"/>
      <c r="P51" s="7"/>
      <c r="Q51" s="7"/>
      <c r="R51" s="7" t="s">
        <v>1533</v>
      </c>
      <c r="S51" s="7" t="s">
        <v>1533</v>
      </c>
      <c r="T51" s="7"/>
      <c r="U51" s="7"/>
      <c r="V51" s="7"/>
      <c r="W51" s="7"/>
      <c r="X51" s="7"/>
      <c r="Y51" s="7"/>
      <c r="Z51" s="7"/>
      <c r="AA51" s="7"/>
      <c r="AB51" s="7"/>
      <c r="AC51" s="7"/>
    </row>
    <row r="52" spans="1:29">
      <c r="A52" s="3" t="s">
        <v>118</v>
      </c>
      <c r="B52" s="3" t="s">
        <v>902</v>
      </c>
      <c r="C52" s="3" t="s">
        <v>903</v>
      </c>
      <c r="G52" s="7" t="s">
        <v>1393</v>
      </c>
      <c r="H52" s="7"/>
      <c r="I52" s="7"/>
      <c r="J52" s="7"/>
      <c r="K52" s="7"/>
      <c r="L52" s="7"/>
      <c r="M52" s="7"/>
      <c r="N52" s="8"/>
      <c r="O52" s="7"/>
      <c r="P52" s="7"/>
      <c r="Q52" s="7">
        <v>-8</v>
      </c>
      <c r="R52" s="7">
        <v>20</v>
      </c>
      <c r="S52" s="7">
        <v>12</v>
      </c>
      <c r="T52" s="7"/>
      <c r="U52" s="7"/>
      <c r="V52" s="7"/>
      <c r="W52" s="7"/>
      <c r="X52" s="7"/>
      <c r="Y52" s="7"/>
      <c r="Z52" s="7"/>
      <c r="AA52" s="7"/>
      <c r="AB52" s="7"/>
      <c r="AC52" s="7"/>
    </row>
    <row r="53" spans="1:29">
      <c r="A53" s="3" t="s">
        <v>120</v>
      </c>
      <c r="B53" s="3" t="s">
        <v>907</v>
      </c>
      <c r="C53" s="3" t="s">
        <v>908</v>
      </c>
      <c r="G53" s="7" t="s">
        <v>1392</v>
      </c>
      <c r="H53" s="7"/>
      <c r="I53" s="7"/>
      <c r="J53" s="7"/>
      <c r="K53" s="7"/>
      <c r="L53" s="7"/>
      <c r="M53" s="7"/>
      <c r="N53" s="8"/>
      <c r="O53" s="7"/>
      <c r="P53" s="7"/>
      <c r="Q53" s="7"/>
      <c r="R53" s="7" t="s">
        <v>1533</v>
      </c>
      <c r="S53" s="7" t="s">
        <v>1533</v>
      </c>
      <c r="T53" s="7"/>
      <c r="U53" s="7"/>
      <c r="V53" s="7"/>
      <c r="W53" s="7"/>
      <c r="X53" s="7"/>
      <c r="Y53" s="7"/>
      <c r="Z53" s="7"/>
      <c r="AA53" s="7"/>
      <c r="AB53" s="7"/>
      <c r="AC53" s="7"/>
    </row>
    <row r="54" spans="1:29">
      <c r="A54" s="3" t="s">
        <v>121</v>
      </c>
      <c r="B54" s="3" t="s">
        <v>1457</v>
      </c>
      <c r="C54" s="3" t="s">
        <v>1458</v>
      </c>
      <c r="G54" s="7" t="s">
        <v>1390</v>
      </c>
      <c r="H54" s="7"/>
      <c r="I54" s="7"/>
      <c r="J54" s="7"/>
      <c r="K54" s="7"/>
      <c r="L54" s="7"/>
      <c r="M54" s="7"/>
      <c r="N54" s="8"/>
      <c r="O54" s="7"/>
      <c r="P54" s="7"/>
      <c r="Q54" s="7">
        <v>-3677</v>
      </c>
      <c r="R54" s="7">
        <v>3678</v>
      </c>
      <c r="S54" s="7">
        <v>1</v>
      </c>
      <c r="T54" s="7"/>
      <c r="U54" s="7"/>
      <c r="V54" s="7"/>
      <c r="W54" s="7"/>
      <c r="X54" s="7"/>
      <c r="Y54" s="7"/>
      <c r="Z54" s="7"/>
      <c r="AA54" s="7"/>
      <c r="AB54" s="7"/>
      <c r="AC54" s="7"/>
    </row>
    <row r="55" spans="1:29">
      <c r="A55" s="3" t="s">
        <v>122</v>
      </c>
      <c r="B55" s="3" t="s">
        <v>914</v>
      </c>
      <c r="C55" s="3" t="s">
        <v>915</v>
      </c>
      <c r="G55" s="7" t="s">
        <v>1392</v>
      </c>
      <c r="H55" s="7"/>
      <c r="I55" s="7"/>
      <c r="J55" s="7"/>
      <c r="K55" s="7"/>
      <c r="L55" s="7"/>
      <c r="M55" s="7"/>
      <c r="N55" s="8"/>
      <c r="O55" s="7"/>
      <c r="P55" s="7"/>
      <c r="Q55" s="7"/>
      <c r="R55" s="7" t="s">
        <v>1533</v>
      </c>
      <c r="S55" s="7" t="s">
        <v>1533</v>
      </c>
      <c r="T55" s="7"/>
      <c r="U55" s="7"/>
      <c r="V55" s="7"/>
      <c r="W55" s="7"/>
      <c r="X55" s="7"/>
      <c r="Y55" s="7"/>
      <c r="Z55" s="7"/>
      <c r="AA55" s="7"/>
      <c r="AB55" s="7"/>
      <c r="AC55" s="7"/>
    </row>
    <row r="56" spans="1:29">
      <c r="A56" s="3" t="s">
        <v>125</v>
      </c>
      <c r="B56" s="3" t="s">
        <v>919</v>
      </c>
      <c r="C56" s="3" t="s">
        <v>920</v>
      </c>
      <c r="G56" s="7" t="s">
        <v>1390</v>
      </c>
      <c r="H56" s="7"/>
      <c r="I56" s="7"/>
      <c r="J56" s="7"/>
      <c r="K56" s="7"/>
      <c r="L56" s="7"/>
      <c r="M56" s="7"/>
      <c r="N56" s="8"/>
      <c r="O56" s="7"/>
      <c r="P56" s="7"/>
      <c r="Q56" s="7">
        <v>-10231</v>
      </c>
      <c r="R56" s="7">
        <v>10929</v>
      </c>
      <c r="S56" s="7">
        <v>698</v>
      </c>
      <c r="T56" s="7"/>
      <c r="U56" s="7"/>
      <c r="V56" s="7"/>
      <c r="W56" s="7"/>
      <c r="X56" s="7"/>
      <c r="Y56" s="7"/>
      <c r="Z56" s="7"/>
      <c r="AA56" s="7"/>
      <c r="AB56" s="7"/>
      <c r="AC56" s="7"/>
    </row>
    <row r="57" spans="1:29">
      <c r="A57" s="3" t="s">
        <v>128</v>
      </c>
      <c r="B57" s="3" t="s">
        <v>925</v>
      </c>
      <c r="C57" s="3" t="s">
        <v>926</v>
      </c>
      <c r="G57" s="7" t="s">
        <v>1392</v>
      </c>
      <c r="H57" s="7"/>
      <c r="I57" s="7"/>
      <c r="J57" s="7"/>
      <c r="K57" s="7"/>
      <c r="L57" s="7"/>
      <c r="M57" s="7"/>
      <c r="N57" s="8"/>
      <c r="O57" s="7"/>
      <c r="P57" s="7"/>
      <c r="Q57" s="7"/>
      <c r="R57" s="7" t="s">
        <v>1533</v>
      </c>
      <c r="S57" s="7" t="s">
        <v>1533</v>
      </c>
      <c r="T57" s="7"/>
      <c r="U57" s="7"/>
      <c r="V57" s="7"/>
      <c r="W57" s="7"/>
      <c r="X57" s="7"/>
      <c r="Y57" s="7"/>
      <c r="Z57" s="7"/>
      <c r="AA57" s="7"/>
      <c r="AB57" s="7"/>
      <c r="AC57" s="7"/>
    </row>
    <row r="58" spans="1:29">
      <c r="A58" s="3" t="s">
        <v>131</v>
      </c>
      <c r="B58" s="3" t="s">
        <v>933</v>
      </c>
      <c r="C58" s="3" t="s">
        <v>934</v>
      </c>
      <c r="F58" t="s">
        <v>565</v>
      </c>
      <c r="G58" s="7" t="s">
        <v>562</v>
      </c>
      <c r="H58" s="7"/>
      <c r="I58" s="7">
        <v>1</v>
      </c>
      <c r="J58" s="7">
        <v>3</v>
      </c>
      <c r="K58" s="7" t="s">
        <v>1359</v>
      </c>
      <c r="L58" s="7" t="s">
        <v>1351</v>
      </c>
      <c r="M58" s="7"/>
      <c r="N58" s="8"/>
      <c r="O58" s="7"/>
      <c r="P58" s="7">
        <v>9418</v>
      </c>
      <c r="Q58" s="7"/>
      <c r="R58" s="7" t="s">
        <v>1533</v>
      </c>
      <c r="S58" s="7" t="s">
        <v>1533</v>
      </c>
      <c r="T58" s="7"/>
      <c r="U58" s="7"/>
      <c r="V58" s="7"/>
      <c r="W58" s="7"/>
      <c r="X58" s="7"/>
      <c r="Y58" s="7"/>
      <c r="Z58" s="7"/>
      <c r="AA58" s="7"/>
      <c r="AB58" s="7"/>
      <c r="AC58" s="7"/>
    </row>
    <row r="59" spans="1:29">
      <c r="A59" s="3" t="s">
        <v>132</v>
      </c>
      <c r="B59" s="3" t="s">
        <v>937</v>
      </c>
      <c r="C59" s="3" t="s">
        <v>938</v>
      </c>
      <c r="G59" s="7" t="s">
        <v>1392</v>
      </c>
      <c r="H59" s="7"/>
      <c r="I59" s="7"/>
      <c r="J59" s="7"/>
      <c r="K59" s="7"/>
      <c r="L59" s="7"/>
      <c r="M59" s="7"/>
      <c r="N59" s="8"/>
      <c r="O59" s="7"/>
      <c r="P59" s="7"/>
      <c r="Q59" s="7"/>
      <c r="R59" s="7" t="s">
        <v>1533</v>
      </c>
      <c r="S59" s="7" t="s">
        <v>1533</v>
      </c>
      <c r="T59" s="7"/>
      <c r="U59" s="7"/>
      <c r="V59" s="7"/>
      <c r="W59" s="7"/>
      <c r="X59" s="7"/>
      <c r="Y59" s="7"/>
      <c r="Z59" s="7"/>
      <c r="AA59" s="7"/>
      <c r="AB59" s="7"/>
      <c r="AC59" s="7"/>
    </row>
    <row r="60" spans="1:29" ht="29">
      <c r="A60" s="3" t="s">
        <v>133</v>
      </c>
      <c r="B60" s="3" t="s">
        <v>945</v>
      </c>
      <c r="C60" s="3" t="s">
        <v>946</v>
      </c>
      <c r="G60" s="7" t="s">
        <v>558</v>
      </c>
      <c r="H60" s="7"/>
      <c r="I60" s="7">
        <v>1</v>
      </c>
      <c r="J60" s="7">
        <v>2</v>
      </c>
      <c r="K60" s="7" t="s">
        <v>1368</v>
      </c>
      <c r="L60" s="7" t="s">
        <v>1391</v>
      </c>
      <c r="M60" s="7"/>
      <c r="N60" s="8"/>
      <c r="O60" s="7"/>
      <c r="P60" s="7">
        <v>1942</v>
      </c>
      <c r="Q60" s="7"/>
      <c r="R60" s="7" t="s">
        <v>1533</v>
      </c>
      <c r="S60" s="7" t="s">
        <v>1533</v>
      </c>
      <c r="T60" s="7"/>
      <c r="U60" s="7"/>
      <c r="V60" s="7"/>
      <c r="W60" s="7"/>
      <c r="X60" s="7"/>
      <c r="Y60" s="7"/>
      <c r="Z60" s="7"/>
      <c r="AA60" s="7"/>
      <c r="AB60" s="7"/>
      <c r="AC60" s="7"/>
    </row>
    <row r="61" spans="1:29">
      <c r="A61" s="3" t="s">
        <v>141</v>
      </c>
      <c r="B61" s="3" t="s">
        <v>954</v>
      </c>
      <c r="C61" s="3" t="s">
        <v>955</v>
      </c>
      <c r="G61" s="7" t="s">
        <v>562</v>
      </c>
      <c r="H61" s="7"/>
      <c r="I61" s="7">
        <v>2</v>
      </c>
      <c r="J61" s="7">
        <v>3</v>
      </c>
      <c r="K61" s="7"/>
      <c r="L61" s="7" t="s">
        <v>1351</v>
      </c>
      <c r="M61" s="7"/>
      <c r="N61" s="8"/>
      <c r="O61" s="7"/>
      <c r="P61" s="7">
        <v>4</v>
      </c>
      <c r="Q61" s="7"/>
      <c r="R61" s="7" t="s">
        <v>1533</v>
      </c>
      <c r="S61" s="7" t="s">
        <v>1533</v>
      </c>
      <c r="T61" s="7"/>
      <c r="U61" s="7"/>
      <c r="V61" s="7"/>
      <c r="W61" s="7"/>
      <c r="X61" s="7"/>
      <c r="Y61" s="7"/>
      <c r="Z61" s="7"/>
      <c r="AA61" s="7"/>
      <c r="AB61" s="7"/>
      <c r="AC61" s="7"/>
    </row>
    <row r="62" spans="1:29">
      <c r="A62" s="3" t="s">
        <v>142</v>
      </c>
      <c r="B62" s="3" t="s">
        <v>960</v>
      </c>
      <c r="C62" s="3" t="s">
        <v>961</v>
      </c>
      <c r="G62" s="7" t="s">
        <v>1392</v>
      </c>
      <c r="H62" s="7"/>
      <c r="I62" s="7"/>
      <c r="J62" s="7"/>
      <c r="K62" s="7"/>
      <c r="L62" s="7"/>
      <c r="M62" s="7"/>
      <c r="N62" s="8"/>
      <c r="O62" s="7"/>
      <c r="P62" s="7"/>
      <c r="Q62" s="7"/>
      <c r="R62" s="7" t="s">
        <v>1533</v>
      </c>
      <c r="S62" s="7" t="s">
        <v>1533</v>
      </c>
      <c r="T62" s="7" t="s">
        <v>1389</v>
      </c>
      <c r="U62" s="7"/>
      <c r="V62" s="7"/>
      <c r="W62" s="7"/>
      <c r="X62" s="7"/>
      <c r="Y62" s="7"/>
      <c r="Z62" s="7"/>
      <c r="AA62" s="7"/>
      <c r="AB62" s="7"/>
      <c r="AC62" s="7"/>
    </row>
    <row r="63" spans="1:29">
      <c r="A63" s="3" t="s">
        <v>143</v>
      </c>
      <c r="B63" s="3" t="s">
        <v>1459</v>
      </c>
      <c r="C63" s="3" t="s">
        <v>1460</v>
      </c>
      <c r="G63" s="7" t="s">
        <v>1392</v>
      </c>
      <c r="H63" s="7"/>
      <c r="I63" s="7"/>
      <c r="J63" s="7"/>
      <c r="K63" s="7"/>
      <c r="L63" s="7"/>
      <c r="M63" s="7"/>
      <c r="N63" s="8"/>
      <c r="O63" s="7"/>
      <c r="P63" s="7"/>
      <c r="Q63" s="7"/>
      <c r="R63" s="7" t="s">
        <v>1533</v>
      </c>
      <c r="S63" s="7" t="s">
        <v>1533</v>
      </c>
      <c r="T63" s="7" t="s">
        <v>4</v>
      </c>
      <c r="U63" s="7"/>
      <c r="V63" s="7"/>
      <c r="W63" s="7"/>
      <c r="X63" s="7"/>
      <c r="Y63" s="7"/>
      <c r="Z63" s="7"/>
      <c r="AA63" s="7"/>
      <c r="AB63" s="7"/>
      <c r="AC63" s="7"/>
    </row>
    <row r="64" spans="1:29">
      <c r="A64" s="3" t="s">
        <v>143</v>
      </c>
      <c r="B64" s="3" t="s">
        <v>963</v>
      </c>
      <c r="C64" s="3" t="s">
        <v>962</v>
      </c>
      <c r="G64" s="7" t="s">
        <v>562</v>
      </c>
      <c r="H64" s="7"/>
      <c r="I64" s="7">
        <v>1</v>
      </c>
      <c r="J64" s="7">
        <v>3</v>
      </c>
      <c r="K64" s="7" t="s">
        <v>1368</v>
      </c>
      <c r="L64" s="7" t="s">
        <v>1351</v>
      </c>
      <c r="M64" s="7"/>
      <c r="N64" s="8"/>
      <c r="O64" s="7"/>
      <c r="P64" s="7">
        <v>88</v>
      </c>
      <c r="Q64" s="7"/>
      <c r="R64" s="7" t="s">
        <v>1533</v>
      </c>
      <c r="S64" s="7" t="s">
        <v>1533</v>
      </c>
      <c r="T64" s="7" t="s">
        <v>1389</v>
      </c>
      <c r="U64" s="7"/>
      <c r="V64" s="7"/>
      <c r="W64" s="7"/>
      <c r="X64" s="7"/>
      <c r="Y64" s="7"/>
      <c r="Z64" s="7"/>
      <c r="AA64" s="7"/>
      <c r="AB64" s="7"/>
      <c r="AC64" s="7"/>
    </row>
    <row r="65" spans="1:29">
      <c r="A65" s="3" t="s">
        <v>145</v>
      </c>
      <c r="B65" s="3" t="s">
        <v>964</v>
      </c>
      <c r="C65" s="3" t="s">
        <v>965</v>
      </c>
      <c r="G65" s="7" t="s">
        <v>567</v>
      </c>
      <c r="H65" s="7"/>
      <c r="I65" s="7"/>
      <c r="J65" s="7"/>
      <c r="K65" s="7"/>
      <c r="L65" s="7"/>
      <c r="M65" s="7"/>
      <c r="N65" s="8"/>
      <c r="O65" s="7"/>
      <c r="P65" s="7"/>
      <c r="Q65" s="7"/>
      <c r="R65" s="7" t="s">
        <v>1533</v>
      </c>
      <c r="S65" s="7" t="s">
        <v>1533</v>
      </c>
      <c r="T65" s="7"/>
      <c r="U65" s="7"/>
      <c r="V65" s="7"/>
      <c r="W65" s="7"/>
      <c r="X65" s="7"/>
      <c r="Y65" s="7"/>
      <c r="Z65" s="7"/>
      <c r="AA65" s="7"/>
      <c r="AB65" s="7"/>
      <c r="AC65" s="7"/>
    </row>
    <row r="66" spans="1:29">
      <c r="A66" s="3" t="s">
        <v>145</v>
      </c>
      <c r="B66" s="3" t="s">
        <v>580</v>
      </c>
      <c r="C66" s="3" t="s">
        <v>581</v>
      </c>
      <c r="G66" s="7" t="s">
        <v>562</v>
      </c>
      <c r="H66" s="7"/>
      <c r="I66" s="7">
        <v>1</v>
      </c>
      <c r="J66" s="7">
        <v>3</v>
      </c>
      <c r="K66" s="7" t="s">
        <v>1350</v>
      </c>
      <c r="L66" s="7" t="s">
        <v>1351</v>
      </c>
      <c r="M66" s="7"/>
      <c r="N66" s="8"/>
      <c r="O66" s="7"/>
      <c r="P66" s="7">
        <v>10929</v>
      </c>
      <c r="Q66" s="7"/>
      <c r="R66" s="7" t="s">
        <v>1533</v>
      </c>
      <c r="S66" s="7" t="s">
        <v>1533</v>
      </c>
      <c r="T66" s="7" t="s">
        <v>1389</v>
      </c>
      <c r="U66" s="7"/>
      <c r="V66" s="7"/>
      <c r="W66" s="7"/>
      <c r="X66" s="7"/>
      <c r="Y66" s="7"/>
      <c r="Z66" s="7"/>
      <c r="AA66" s="7"/>
      <c r="AB66" s="7"/>
      <c r="AC66" s="7"/>
    </row>
    <row r="67" spans="1:29" ht="29">
      <c r="A67" s="3" t="s">
        <v>148</v>
      </c>
      <c r="B67" s="3" t="s">
        <v>970</v>
      </c>
      <c r="C67" s="3" t="s">
        <v>973</v>
      </c>
      <c r="G67" s="7" t="s">
        <v>558</v>
      </c>
      <c r="H67" s="7"/>
      <c r="I67" s="7">
        <v>1</v>
      </c>
      <c r="J67" s="7">
        <v>4</v>
      </c>
      <c r="K67" s="7" t="s">
        <v>1350</v>
      </c>
      <c r="L67" s="7" t="s">
        <v>1345</v>
      </c>
      <c r="M67" s="7" t="s">
        <v>1407</v>
      </c>
      <c r="N67" s="8" t="s">
        <v>1410</v>
      </c>
      <c r="O67" s="7"/>
      <c r="P67" s="7">
        <v>10929</v>
      </c>
      <c r="Q67" s="7"/>
      <c r="R67" s="7" t="s">
        <v>1533</v>
      </c>
      <c r="S67" s="7" t="s">
        <v>1533</v>
      </c>
      <c r="T67" s="7"/>
      <c r="U67" s="7"/>
      <c r="V67" s="7"/>
      <c r="W67" s="7"/>
      <c r="X67" s="7"/>
      <c r="Y67" s="7"/>
      <c r="Z67" s="7"/>
      <c r="AA67" s="7"/>
      <c r="AB67" s="7"/>
      <c r="AC67" s="7"/>
    </row>
    <row r="68" spans="1:29">
      <c r="A68" s="3" t="s">
        <v>150</v>
      </c>
      <c r="B68" s="3" t="s">
        <v>979</v>
      </c>
      <c r="C68" s="3" t="s">
        <v>980</v>
      </c>
      <c r="F68" t="s">
        <v>557</v>
      </c>
      <c r="G68" s="7" t="s">
        <v>558</v>
      </c>
      <c r="H68" s="7"/>
      <c r="I68" s="7">
        <v>1</v>
      </c>
      <c r="J68" s="7">
        <v>3</v>
      </c>
      <c r="K68" s="7" t="s">
        <v>1344</v>
      </c>
      <c r="L68" s="7" t="s">
        <v>1345</v>
      </c>
      <c r="M68" s="7" t="s">
        <v>1407</v>
      </c>
      <c r="N68" s="8" t="s">
        <v>1410</v>
      </c>
      <c r="O68" s="7"/>
      <c r="P68" s="7">
        <v>162</v>
      </c>
      <c r="Q68" s="7"/>
      <c r="R68" s="7" t="s">
        <v>1533</v>
      </c>
      <c r="S68" s="7" t="s">
        <v>1533</v>
      </c>
      <c r="T68" s="7"/>
      <c r="U68" s="7"/>
      <c r="V68" s="7"/>
      <c r="W68" s="7"/>
      <c r="X68" s="7"/>
      <c r="Y68" s="7"/>
      <c r="Z68" s="7"/>
      <c r="AA68" s="7"/>
      <c r="AB68" s="7"/>
      <c r="AC68" s="7"/>
    </row>
    <row r="69" spans="1:29">
      <c r="A69" s="3" t="s">
        <v>152</v>
      </c>
      <c r="B69" s="3" t="s">
        <v>984</v>
      </c>
      <c r="C69" s="3" t="s">
        <v>985</v>
      </c>
      <c r="G69" s="7" t="s">
        <v>558</v>
      </c>
      <c r="H69" s="7"/>
      <c r="I69" s="7">
        <v>1</v>
      </c>
      <c r="J69" s="7">
        <v>2</v>
      </c>
      <c r="K69" s="7" t="s">
        <v>1350</v>
      </c>
      <c r="L69" s="7" t="s">
        <v>1391</v>
      </c>
      <c r="M69" s="7"/>
      <c r="N69" s="8"/>
      <c r="O69" s="7"/>
      <c r="P69" s="7">
        <v>10929</v>
      </c>
      <c r="Q69" s="7"/>
      <c r="R69" s="7" t="s">
        <v>1533</v>
      </c>
      <c r="S69" s="7" t="s">
        <v>1533</v>
      </c>
      <c r="T69" s="7"/>
      <c r="U69" s="7"/>
      <c r="V69" s="7"/>
      <c r="W69" s="7"/>
      <c r="X69" s="7"/>
      <c r="Y69" s="7"/>
      <c r="Z69" s="7"/>
      <c r="AA69" s="7"/>
      <c r="AB69" s="7"/>
      <c r="AC69" s="7"/>
    </row>
    <row r="70" spans="1:29" ht="29">
      <c r="A70" s="3" t="s">
        <v>157</v>
      </c>
      <c r="B70" s="3" t="s">
        <v>988</v>
      </c>
      <c r="C70" s="3" t="s">
        <v>990</v>
      </c>
      <c r="G70" s="7" t="s">
        <v>1390</v>
      </c>
      <c r="H70" s="7"/>
      <c r="I70" s="7"/>
      <c r="J70" s="7"/>
      <c r="K70" s="7"/>
      <c r="L70" s="7"/>
      <c r="M70" s="7"/>
      <c r="N70" s="8"/>
      <c r="O70" s="7"/>
      <c r="P70" s="7"/>
      <c r="Q70" s="7">
        <v>70</v>
      </c>
      <c r="R70" s="7">
        <v>42</v>
      </c>
      <c r="S70" s="7">
        <v>112</v>
      </c>
      <c r="T70" s="7"/>
      <c r="U70" s="7"/>
      <c r="V70" s="7"/>
      <c r="W70" s="7"/>
      <c r="X70" s="7"/>
      <c r="Y70" s="7"/>
      <c r="Z70" s="7"/>
      <c r="AA70" s="7"/>
      <c r="AB70" s="7"/>
      <c r="AC70" s="7"/>
    </row>
    <row r="71" spans="1:29" ht="29">
      <c r="A71" s="3" t="s">
        <v>157</v>
      </c>
      <c r="B71" s="3" t="s">
        <v>989</v>
      </c>
      <c r="C71" s="3" t="s">
        <v>991</v>
      </c>
      <c r="G71" s="7" t="s">
        <v>562</v>
      </c>
      <c r="H71" s="7"/>
      <c r="I71" s="7">
        <v>1</v>
      </c>
      <c r="J71" s="7">
        <v>2</v>
      </c>
      <c r="K71" s="7" t="s">
        <v>1350</v>
      </c>
      <c r="L71" s="7" t="s">
        <v>1391</v>
      </c>
      <c r="M71" s="7"/>
      <c r="N71" s="8"/>
      <c r="O71" s="7"/>
      <c r="P71" s="7">
        <v>10929</v>
      </c>
      <c r="Q71" s="7"/>
      <c r="R71" s="7" t="s">
        <v>1533</v>
      </c>
      <c r="S71" s="7" t="s">
        <v>1533</v>
      </c>
      <c r="T71" s="7"/>
      <c r="U71" s="7"/>
      <c r="V71" s="7"/>
      <c r="W71" s="7"/>
      <c r="X71" s="7"/>
      <c r="Y71" s="7"/>
      <c r="Z71" s="7"/>
      <c r="AA71" s="7"/>
      <c r="AB71" s="7"/>
      <c r="AC71" s="7"/>
    </row>
    <row r="72" spans="1:29">
      <c r="A72" s="3" t="s">
        <v>159</v>
      </c>
      <c r="B72" s="3" t="s">
        <v>999</v>
      </c>
      <c r="C72" s="3" t="s">
        <v>1000</v>
      </c>
      <c r="G72" s="7" t="s">
        <v>558</v>
      </c>
      <c r="H72" s="7"/>
      <c r="I72" s="7">
        <v>1</v>
      </c>
      <c r="J72" s="7">
        <v>4</v>
      </c>
      <c r="K72" s="7" t="s">
        <v>1350</v>
      </c>
      <c r="L72" s="7" t="s">
        <v>1345</v>
      </c>
      <c r="M72" s="7" t="s">
        <v>1407</v>
      </c>
      <c r="N72" s="8" t="s">
        <v>1410</v>
      </c>
      <c r="O72" s="7"/>
      <c r="P72" s="7">
        <v>10929</v>
      </c>
      <c r="Q72" s="7"/>
      <c r="R72" s="7" t="s">
        <v>1533</v>
      </c>
      <c r="S72" s="7" t="s">
        <v>1533</v>
      </c>
      <c r="T72" s="7"/>
      <c r="U72" s="7"/>
      <c r="V72" s="7"/>
      <c r="W72" s="7"/>
      <c r="X72" s="7"/>
      <c r="Y72" s="7"/>
      <c r="Z72" s="7"/>
      <c r="AA72" s="7"/>
      <c r="AB72" s="7"/>
      <c r="AC72" s="7"/>
    </row>
    <row r="73" spans="1:29">
      <c r="A73" s="3" t="s">
        <v>161</v>
      </c>
      <c r="B73" s="3" t="s">
        <v>1015</v>
      </c>
      <c r="C73" s="3" t="s">
        <v>1016</v>
      </c>
      <c r="G73" s="7" t="s">
        <v>1390</v>
      </c>
      <c r="H73" s="7"/>
      <c r="I73" s="7"/>
      <c r="J73" s="7"/>
      <c r="K73" s="7"/>
      <c r="L73" s="7"/>
      <c r="M73" s="7"/>
      <c r="N73" s="8"/>
      <c r="O73" s="7"/>
      <c r="P73" s="7"/>
      <c r="Q73" s="7">
        <v>412</v>
      </c>
      <c r="R73" s="7">
        <v>203</v>
      </c>
      <c r="S73" s="7">
        <v>615</v>
      </c>
      <c r="T73" s="7"/>
      <c r="U73" s="7"/>
      <c r="V73" s="7"/>
      <c r="W73" s="7"/>
      <c r="X73" s="7"/>
      <c r="Y73" s="7"/>
      <c r="Z73" s="7"/>
      <c r="AA73" s="7"/>
      <c r="AB73" s="7"/>
      <c r="AC73" s="7"/>
    </row>
    <row r="74" spans="1:29">
      <c r="A74" s="3" t="s">
        <v>161</v>
      </c>
      <c r="B74" s="3" t="s">
        <v>1017</v>
      </c>
      <c r="C74" s="3" t="s">
        <v>1018</v>
      </c>
      <c r="G74" s="7" t="s">
        <v>558</v>
      </c>
      <c r="H74" s="7"/>
      <c r="I74" s="7">
        <v>1</v>
      </c>
      <c r="J74" s="7">
        <v>2</v>
      </c>
      <c r="K74" s="7" t="s">
        <v>1368</v>
      </c>
      <c r="L74" s="7" t="s">
        <v>1391</v>
      </c>
      <c r="M74" s="7"/>
      <c r="N74" s="8"/>
      <c r="O74" s="7"/>
      <c r="P74" s="7">
        <v>1942</v>
      </c>
      <c r="Q74" s="7"/>
      <c r="R74" s="7" t="s">
        <v>1533</v>
      </c>
      <c r="S74" s="7" t="s">
        <v>1533</v>
      </c>
      <c r="T74" s="7"/>
      <c r="U74" s="7"/>
      <c r="V74" s="7"/>
      <c r="W74" s="7"/>
      <c r="X74" s="7"/>
      <c r="Y74" s="7"/>
      <c r="Z74" s="7"/>
      <c r="AA74" s="7"/>
      <c r="AB74" s="7"/>
      <c r="AC74" s="7"/>
    </row>
    <row r="75" spans="1:29">
      <c r="A75" s="3" t="s">
        <v>164</v>
      </c>
      <c r="B75" s="3" t="s">
        <v>1026</v>
      </c>
      <c r="C75" s="3" t="s">
        <v>1027</v>
      </c>
      <c r="G75" s="7" t="s">
        <v>1392</v>
      </c>
      <c r="H75" s="7"/>
      <c r="I75" s="7"/>
      <c r="J75" s="7"/>
      <c r="K75" s="7"/>
      <c r="L75" s="7"/>
      <c r="M75" s="7"/>
      <c r="N75" s="8"/>
      <c r="O75" s="7"/>
      <c r="P75" s="7"/>
      <c r="Q75" s="7"/>
      <c r="R75" s="7" t="s">
        <v>1533</v>
      </c>
      <c r="S75" s="7" t="s">
        <v>1533</v>
      </c>
      <c r="T75" s="7"/>
      <c r="U75" s="7"/>
      <c r="V75" s="7"/>
      <c r="W75" s="7"/>
      <c r="X75" s="7"/>
      <c r="Y75" s="7"/>
      <c r="Z75" s="7"/>
      <c r="AA75" s="7"/>
      <c r="AB75" s="7"/>
      <c r="AC75" s="7"/>
    </row>
    <row r="76" spans="1:29">
      <c r="A76" s="3" t="s">
        <v>167</v>
      </c>
      <c r="B76" s="3" t="s">
        <v>1032</v>
      </c>
      <c r="C76" s="3" t="s">
        <v>1033</v>
      </c>
      <c r="G76" s="7" t="s">
        <v>1392</v>
      </c>
      <c r="H76" s="7"/>
      <c r="I76" s="7"/>
      <c r="J76" s="7"/>
      <c r="K76" s="7"/>
      <c r="L76" s="7"/>
      <c r="M76" s="7"/>
      <c r="N76" s="8"/>
      <c r="O76" s="7"/>
      <c r="P76" s="7"/>
      <c r="Q76" s="7"/>
      <c r="R76" s="7" t="s">
        <v>1533</v>
      </c>
      <c r="S76" s="7" t="s">
        <v>1533</v>
      </c>
      <c r="T76" s="7"/>
      <c r="U76" s="7"/>
      <c r="V76" s="7"/>
      <c r="W76" s="7"/>
      <c r="X76" s="7"/>
      <c r="Y76" s="7"/>
      <c r="Z76" s="7"/>
      <c r="AA76" s="7"/>
      <c r="AB76" s="7"/>
      <c r="AC76" s="7"/>
    </row>
    <row r="77" spans="1:29" ht="58">
      <c r="A77" s="3" t="s">
        <v>175</v>
      </c>
      <c r="B77" s="3" t="s">
        <v>1051</v>
      </c>
      <c r="C77" s="3" t="s">
        <v>1050</v>
      </c>
      <c r="G77" s="7" t="s">
        <v>562</v>
      </c>
      <c r="H77" s="7"/>
      <c r="I77" s="7">
        <v>1</v>
      </c>
      <c r="J77" s="7">
        <v>3</v>
      </c>
      <c r="K77" s="7" t="s">
        <v>1350</v>
      </c>
      <c r="L77" s="7" t="s">
        <v>1351</v>
      </c>
      <c r="M77" s="7"/>
      <c r="N77" s="8"/>
      <c r="O77" s="7"/>
      <c r="P77" s="7">
        <v>10929</v>
      </c>
      <c r="Q77" s="7"/>
      <c r="R77" s="7" t="s">
        <v>1533</v>
      </c>
      <c r="S77" s="7" t="s">
        <v>1533</v>
      </c>
      <c r="T77" s="7"/>
      <c r="U77" s="7"/>
      <c r="V77" s="7"/>
      <c r="W77" s="7"/>
      <c r="X77" s="7"/>
      <c r="Y77" s="7"/>
      <c r="Z77" s="7"/>
      <c r="AA77" s="7"/>
      <c r="AB77" s="7"/>
      <c r="AC77" s="7"/>
    </row>
    <row r="78" spans="1:29" ht="58">
      <c r="A78" s="3" t="s">
        <v>175</v>
      </c>
      <c r="B78" s="3" t="s">
        <v>1049</v>
      </c>
      <c r="C78" s="3" t="s">
        <v>1052</v>
      </c>
      <c r="G78" s="7" t="s">
        <v>558</v>
      </c>
      <c r="H78" s="7"/>
      <c r="I78" s="7">
        <v>1</v>
      </c>
      <c r="J78" s="7">
        <v>6</v>
      </c>
      <c r="K78" s="7" t="s">
        <v>1364</v>
      </c>
      <c r="L78" s="7" t="s">
        <v>1345</v>
      </c>
      <c r="M78" s="7" t="s">
        <v>1409</v>
      </c>
      <c r="N78" s="8" t="s">
        <v>1410</v>
      </c>
      <c r="O78" s="7"/>
      <c r="P78" s="7">
        <v>1225</v>
      </c>
      <c r="Q78" s="7"/>
      <c r="R78" s="7" t="s">
        <v>1533</v>
      </c>
      <c r="S78" s="7" t="s">
        <v>1533</v>
      </c>
      <c r="T78" s="7"/>
      <c r="U78" s="7"/>
      <c r="V78" s="7"/>
      <c r="W78" s="7"/>
      <c r="X78" s="7"/>
      <c r="Y78" s="7"/>
      <c r="Z78" s="7"/>
      <c r="AA78" s="7"/>
      <c r="AB78" s="7"/>
      <c r="AC78" s="7"/>
    </row>
    <row r="79" spans="1:29" ht="29">
      <c r="A79" s="3" t="s">
        <v>176</v>
      </c>
      <c r="B79" s="3" t="s">
        <v>1055</v>
      </c>
      <c r="C79" s="3" t="s">
        <v>1056</v>
      </c>
      <c r="G79" s="7" t="s">
        <v>1390</v>
      </c>
      <c r="H79" s="7"/>
      <c r="I79" s="7"/>
      <c r="J79" s="7"/>
      <c r="K79" s="7"/>
      <c r="L79" s="7"/>
      <c r="M79" s="7"/>
      <c r="N79" s="8"/>
      <c r="O79" s="7"/>
      <c r="P79" s="7"/>
      <c r="Q79" s="7">
        <v>-15</v>
      </c>
      <c r="R79" s="7">
        <v>32</v>
      </c>
      <c r="S79" s="7">
        <v>17</v>
      </c>
      <c r="T79" s="7"/>
      <c r="U79" s="7"/>
      <c r="V79" s="7"/>
      <c r="W79" s="7"/>
      <c r="X79" s="7"/>
      <c r="Y79" s="7"/>
      <c r="Z79" s="7"/>
      <c r="AA79" s="7"/>
      <c r="AB79" s="7"/>
      <c r="AC79" s="7"/>
    </row>
    <row r="80" spans="1:29">
      <c r="A80" s="3" t="s">
        <v>177</v>
      </c>
      <c r="B80" s="3" t="s">
        <v>1059</v>
      </c>
      <c r="C80" s="3" t="s">
        <v>1060</v>
      </c>
      <c r="G80" s="7" t="s">
        <v>558</v>
      </c>
      <c r="H80" s="7"/>
      <c r="I80" s="7">
        <v>1</v>
      </c>
      <c r="J80" s="7">
        <v>4</v>
      </c>
      <c r="K80" s="7" t="s">
        <v>1350</v>
      </c>
      <c r="L80" s="7" t="s">
        <v>1351</v>
      </c>
      <c r="M80" s="7"/>
      <c r="N80" s="8"/>
      <c r="O80" s="7"/>
      <c r="P80" s="7">
        <v>10929</v>
      </c>
      <c r="Q80" s="7"/>
      <c r="R80" s="7" t="s">
        <v>1533</v>
      </c>
      <c r="S80" s="7" t="s">
        <v>1533</v>
      </c>
      <c r="T80" s="7"/>
      <c r="U80" s="7"/>
      <c r="V80" s="7"/>
      <c r="W80" s="7"/>
      <c r="X80" s="7"/>
      <c r="Y80" s="7"/>
      <c r="Z80" s="7"/>
      <c r="AA80" s="7"/>
      <c r="AB80" s="7"/>
      <c r="AC80" s="7"/>
    </row>
    <row r="81" spans="1:29">
      <c r="A81" s="3" t="s">
        <v>179</v>
      </c>
      <c r="B81" s="3" t="s">
        <v>1063</v>
      </c>
      <c r="C81" s="3" t="s">
        <v>1064</v>
      </c>
      <c r="G81" s="7" t="s">
        <v>1392</v>
      </c>
      <c r="H81" s="7"/>
      <c r="I81" s="7"/>
      <c r="J81" s="7"/>
      <c r="K81" s="7"/>
      <c r="L81" s="7"/>
      <c r="M81" s="7"/>
      <c r="N81" s="8"/>
      <c r="O81" s="7"/>
      <c r="P81" s="7"/>
      <c r="Q81" s="7"/>
      <c r="R81" s="7" t="s">
        <v>1533</v>
      </c>
      <c r="S81" s="7" t="s">
        <v>1533</v>
      </c>
      <c r="T81" s="7"/>
      <c r="U81" s="7"/>
      <c r="V81" s="7"/>
      <c r="W81" s="7"/>
      <c r="X81" s="7"/>
      <c r="Y81" s="7"/>
      <c r="Z81" s="7"/>
      <c r="AA81" s="7"/>
      <c r="AB81" s="7"/>
      <c r="AC81" s="7"/>
    </row>
    <row r="82" spans="1:29">
      <c r="A82" s="3" t="s">
        <v>182</v>
      </c>
      <c r="B82" s="3" t="s">
        <v>1073</v>
      </c>
      <c r="C82" s="3" t="s">
        <v>1074</v>
      </c>
      <c r="G82" s="7" t="s">
        <v>562</v>
      </c>
      <c r="H82" s="7"/>
      <c r="I82" s="7">
        <v>1</v>
      </c>
      <c r="J82" s="7">
        <v>3</v>
      </c>
      <c r="K82" s="7" t="s">
        <v>1350</v>
      </c>
      <c r="L82" s="7" t="s">
        <v>1351</v>
      </c>
      <c r="M82" s="7"/>
      <c r="N82" s="8"/>
      <c r="O82" s="7"/>
      <c r="P82" s="7">
        <v>10929</v>
      </c>
      <c r="Q82" s="7"/>
      <c r="R82" s="7" t="s">
        <v>1533</v>
      </c>
      <c r="S82" s="7" t="s">
        <v>1533</v>
      </c>
      <c r="T82" s="7"/>
      <c r="U82" s="7"/>
      <c r="V82" s="7"/>
      <c r="W82" s="7"/>
      <c r="X82" s="7"/>
      <c r="Y82" s="7"/>
      <c r="Z82" s="7"/>
      <c r="AA82" s="7"/>
      <c r="AB82" s="7"/>
      <c r="AC82" s="7"/>
    </row>
    <row r="83" spans="1:29" ht="29">
      <c r="A83" s="3" t="s">
        <v>192</v>
      </c>
      <c r="B83" s="3" t="s">
        <v>1106</v>
      </c>
      <c r="C83" s="3" t="s">
        <v>1107</v>
      </c>
      <c r="F83" t="s">
        <v>557</v>
      </c>
      <c r="G83" s="7" t="s">
        <v>558</v>
      </c>
      <c r="H83" s="7"/>
      <c r="I83" s="7">
        <v>2</v>
      </c>
      <c r="J83" s="7">
        <v>11</v>
      </c>
      <c r="K83" s="7"/>
      <c r="L83" s="7" t="s">
        <v>1351</v>
      </c>
      <c r="M83" s="7"/>
      <c r="N83" s="8"/>
      <c r="O83" s="7" t="s">
        <v>1352</v>
      </c>
      <c r="P83" s="7">
        <v>1</v>
      </c>
      <c r="Q83" s="7"/>
      <c r="R83" s="7" t="s">
        <v>1533</v>
      </c>
      <c r="S83" s="7" t="s">
        <v>1533</v>
      </c>
      <c r="T83" s="7"/>
      <c r="U83" s="7"/>
      <c r="V83" s="7"/>
      <c r="W83" s="7"/>
      <c r="X83" s="7"/>
      <c r="Y83" s="7"/>
      <c r="Z83" s="7"/>
      <c r="AA83" s="7"/>
      <c r="AB83" s="7"/>
      <c r="AC83" s="7"/>
    </row>
    <row r="84" spans="1:29">
      <c r="A84" s="3" t="s">
        <v>193</v>
      </c>
      <c r="B84" s="3" t="s">
        <v>303</v>
      </c>
      <c r="C84" s="3" t="s">
        <v>350</v>
      </c>
      <c r="G84" s="7" t="s">
        <v>1392</v>
      </c>
      <c r="H84" s="7"/>
      <c r="I84" s="7"/>
      <c r="J84" s="7"/>
      <c r="K84" s="7"/>
      <c r="L84" s="7"/>
      <c r="M84" s="7"/>
      <c r="N84" s="8"/>
      <c r="O84" s="7"/>
      <c r="P84" s="7"/>
      <c r="Q84" s="7"/>
      <c r="R84" s="7" t="s">
        <v>1533</v>
      </c>
      <c r="S84" s="7" t="s">
        <v>1533</v>
      </c>
      <c r="T84" s="7" t="s">
        <v>1389</v>
      </c>
      <c r="U84" s="7"/>
      <c r="V84" s="7"/>
      <c r="W84" s="7"/>
      <c r="X84" s="7"/>
      <c r="Y84" s="7"/>
      <c r="Z84" s="7"/>
      <c r="AA84" s="7"/>
      <c r="AB84" s="7"/>
      <c r="AC84" s="7"/>
    </row>
    <row r="85" spans="1:29" ht="72.5">
      <c r="A85" s="3" t="s">
        <v>194</v>
      </c>
      <c r="B85" s="3" t="s">
        <v>1467</v>
      </c>
      <c r="C85" s="3" t="s">
        <v>1469</v>
      </c>
      <c r="G85" s="7" t="s">
        <v>1392</v>
      </c>
      <c r="H85" s="7"/>
      <c r="I85" s="7"/>
      <c r="J85" s="7"/>
      <c r="K85" s="7"/>
      <c r="L85" s="7"/>
      <c r="M85" s="7"/>
      <c r="N85" s="8"/>
      <c r="O85" s="7"/>
      <c r="P85" s="7"/>
      <c r="Q85" s="7"/>
      <c r="R85" s="7" t="s">
        <v>1533</v>
      </c>
      <c r="S85" s="7" t="s">
        <v>1533</v>
      </c>
      <c r="T85" s="7" t="s">
        <v>4</v>
      </c>
      <c r="U85" s="7"/>
      <c r="V85" s="7"/>
      <c r="W85" s="7"/>
      <c r="X85" s="7"/>
      <c r="Y85" s="7"/>
      <c r="Z85" s="7"/>
      <c r="AA85" s="7"/>
      <c r="AB85" s="7"/>
      <c r="AC85" s="7"/>
    </row>
    <row r="86" spans="1:29">
      <c r="A86" s="3" t="s">
        <v>196</v>
      </c>
      <c r="B86" s="3" t="s">
        <v>1116</v>
      </c>
      <c r="C86" s="3" t="s">
        <v>1117</v>
      </c>
      <c r="G86" s="7" t="s">
        <v>1392</v>
      </c>
      <c r="H86" s="7"/>
      <c r="I86" s="7"/>
      <c r="J86" s="7"/>
      <c r="K86" s="7"/>
      <c r="L86" s="7"/>
      <c r="M86" s="7"/>
      <c r="N86" s="8"/>
      <c r="O86" s="7"/>
      <c r="P86" s="7"/>
      <c r="Q86" s="7"/>
      <c r="R86" s="7" t="s">
        <v>1533</v>
      </c>
      <c r="S86" s="7" t="s">
        <v>1533</v>
      </c>
      <c r="T86" s="7"/>
      <c r="U86" s="7"/>
      <c r="V86" s="7"/>
      <c r="W86" s="7"/>
      <c r="X86" s="7"/>
      <c r="Y86" s="7"/>
      <c r="Z86" s="7"/>
      <c r="AA86" s="7"/>
      <c r="AB86" s="7"/>
      <c r="AC86" s="7"/>
    </row>
    <row r="87" spans="1:29">
      <c r="A87" s="3" t="s">
        <v>196</v>
      </c>
      <c r="B87" s="3" t="s">
        <v>507</v>
      </c>
      <c r="C87" s="3" t="s">
        <v>508</v>
      </c>
      <c r="G87" s="7" t="s">
        <v>1392</v>
      </c>
      <c r="H87" s="7"/>
      <c r="I87" s="7"/>
      <c r="J87" s="7"/>
      <c r="K87" s="7"/>
      <c r="L87" s="7"/>
      <c r="M87" s="7"/>
      <c r="N87" s="8"/>
      <c r="O87" s="7"/>
      <c r="P87" s="7"/>
      <c r="Q87" s="7"/>
      <c r="R87" s="7" t="s">
        <v>1533</v>
      </c>
      <c r="S87" s="7" t="s">
        <v>1533</v>
      </c>
      <c r="T87" s="7"/>
      <c r="U87" s="7"/>
      <c r="V87" s="7"/>
      <c r="W87" s="7"/>
      <c r="X87" s="7"/>
      <c r="Y87" s="7"/>
      <c r="Z87" s="7"/>
      <c r="AA87" s="7"/>
      <c r="AB87" s="7"/>
      <c r="AC87" s="7"/>
    </row>
    <row r="88" spans="1:29" ht="29">
      <c r="A88" s="3" t="s">
        <v>198</v>
      </c>
      <c r="B88" s="3" t="s">
        <v>1125</v>
      </c>
      <c r="C88" s="3" t="s">
        <v>1122</v>
      </c>
      <c r="G88" s="7" t="s">
        <v>562</v>
      </c>
      <c r="H88" s="7"/>
      <c r="I88" s="7">
        <v>1</v>
      </c>
      <c r="J88" s="7">
        <v>3</v>
      </c>
      <c r="K88" s="7" t="s">
        <v>1366</v>
      </c>
      <c r="L88" s="7" t="s">
        <v>1351</v>
      </c>
      <c r="M88" s="7"/>
      <c r="N88" s="8"/>
      <c r="O88" s="7"/>
      <c r="P88" s="7">
        <v>16</v>
      </c>
      <c r="Q88" s="7"/>
      <c r="R88" s="7" t="s">
        <v>1533</v>
      </c>
      <c r="S88" s="7" t="s">
        <v>1533</v>
      </c>
      <c r="T88" s="7"/>
      <c r="U88" s="7"/>
      <c r="V88" s="7"/>
      <c r="W88" s="7"/>
      <c r="X88" s="7"/>
      <c r="Y88" s="7"/>
      <c r="Z88" s="7"/>
      <c r="AA88" s="7"/>
      <c r="AB88" s="7"/>
      <c r="AC88" s="7"/>
    </row>
    <row r="89" spans="1:29">
      <c r="A89" s="3" t="s">
        <v>198</v>
      </c>
      <c r="B89" s="3" t="s">
        <v>511</v>
      </c>
      <c r="C89" s="3" t="s">
        <v>512</v>
      </c>
      <c r="G89" s="7" t="s">
        <v>1392</v>
      </c>
      <c r="H89" s="7"/>
      <c r="I89" s="7"/>
      <c r="J89" s="7"/>
      <c r="K89" s="7"/>
      <c r="L89" s="7"/>
      <c r="M89" s="7"/>
      <c r="N89" s="8"/>
      <c r="O89" s="7"/>
      <c r="P89" s="7"/>
      <c r="Q89" s="7"/>
      <c r="R89" s="7" t="s">
        <v>1533</v>
      </c>
      <c r="S89" s="7" t="s">
        <v>1533</v>
      </c>
      <c r="T89" s="7"/>
      <c r="U89" s="7"/>
      <c r="V89" s="7"/>
      <c r="W89" s="7"/>
      <c r="X89" s="7"/>
      <c r="Y89" s="7"/>
      <c r="Z89" s="7"/>
      <c r="AA89" s="7"/>
      <c r="AB89" s="7"/>
      <c r="AC89" s="7"/>
    </row>
    <row r="90" spans="1:29" ht="29">
      <c r="A90" s="3" t="s">
        <v>199</v>
      </c>
      <c r="B90" s="3" t="s">
        <v>1130</v>
      </c>
      <c r="C90" s="3" t="s">
        <v>1473</v>
      </c>
      <c r="G90" s="7" t="s">
        <v>1392</v>
      </c>
      <c r="H90" s="7"/>
      <c r="I90" s="7"/>
      <c r="J90" s="7"/>
      <c r="K90" s="7"/>
      <c r="L90" s="7"/>
      <c r="M90" s="7"/>
      <c r="N90" s="8"/>
      <c r="O90" s="7"/>
      <c r="P90" s="7"/>
      <c r="Q90" s="7"/>
      <c r="R90" s="7" t="s">
        <v>1533</v>
      </c>
      <c r="S90" s="7" t="s">
        <v>1533</v>
      </c>
      <c r="T90" s="7"/>
      <c r="U90" s="7"/>
      <c r="V90" s="7"/>
      <c r="W90" s="7"/>
      <c r="X90" s="7"/>
      <c r="Y90" s="7"/>
      <c r="Z90" s="7"/>
      <c r="AA90" s="7"/>
      <c r="AB90" s="7"/>
      <c r="AC90" s="7"/>
    </row>
    <row r="91" spans="1:29">
      <c r="A91" s="3" t="s">
        <v>199</v>
      </c>
      <c r="B91" s="3" t="s">
        <v>1474</v>
      </c>
      <c r="C91" s="3" t="s">
        <v>1475</v>
      </c>
      <c r="G91" s="7" t="s">
        <v>1392</v>
      </c>
      <c r="H91" s="7"/>
      <c r="I91" s="7"/>
      <c r="J91" s="7"/>
      <c r="K91" s="7"/>
      <c r="L91" s="7"/>
      <c r="M91" s="7"/>
      <c r="N91" s="8"/>
      <c r="O91" s="7"/>
      <c r="P91" s="7"/>
      <c r="Q91" s="7"/>
      <c r="R91" s="7" t="s">
        <v>1533</v>
      </c>
      <c r="S91" s="7" t="s">
        <v>1533</v>
      </c>
      <c r="T91" s="7"/>
      <c r="U91" s="7"/>
      <c r="V91" s="7"/>
      <c r="W91" s="7"/>
      <c r="X91" s="7"/>
      <c r="Y91" s="7"/>
      <c r="Z91" s="7"/>
      <c r="AA91" s="7"/>
      <c r="AB91" s="7"/>
      <c r="AC91" s="7"/>
    </row>
    <row r="92" spans="1:29">
      <c r="A92" s="3" t="s">
        <v>204</v>
      </c>
      <c r="B92" s="3" t="s">
        <v>280</v>
      </c>
      <c r="C92" s="3" t="s">
        <v>281</v>
      </c>
      <c r="G92" s="7" t="s">
        <v>1392</v>
      </c>
      <c r="H92" s="7"/>
      <c r="I92" s="7"/>
      <c r="J92" s="7"/>
      <c r="K92" s="7"/>
      <c r="L92" s="7"/>
      <c r="M92" s="7"/>
      <c r="N92" s="8"/>
      <c r="O92" s="7"/>
      <c r="P92" s="7"/>
      <c r="Q92" s="7"/>
      <c r="R92" s="7" t="s">
        <v>1533</v>
      </c>
      <c r="S92" s="7" t="s">
        <v>1533</v>
      </c>
      <c r="T92" s="7"/>
      <c r="U92" s="7"/>
      <c r="V92" s="7"/>
      <c r="W92" s="7"/>
      <c r="X92" s="7"/>
      <c r="Y92" s="7"/>
      <c r="Z92" s="7"/>
      <c r="AA92" s="7"/>
      <c r="AB92" s="7"/>
      <c r="AC92" s="7"/>
    </row>
    <row r="93" spans="1:29">
      <c r="A93" s="3" t="s">
        <v>205</v>
      </c>
      <c r="B93" s="3" t="s">
        <v>1151</v>
      </c>
      <c r="C93" s="3" t="s">
        <v>1152</v>
      </c>
      <c r="G93" s="7" t="s">
        <v>562</v>
      </c>
      <c r="H93" s="7"/>
      <c r="I93" s="7">
        <v>1</v>
      </c>
      <c r="J93" s="7">
        <v>3</v>
      </c>
      <c r="K93" s="7" t="s">
        <v>1350</v>
      </c>
      <c r="L93" s="7" t="s">
        <v>1345</v>
      </c>
      <c r="M93" s="7" t="s">
        <v>1409</v>
      </c>
      <c r="N93" s="8" t="s">
        <v>1410</v>
      </c>
      <c r="O93" s="7" t="s">
        <v>1346</v>
      </c>
      <c r="P93" s="7">
        <v>10929</v>
      </c>
      <c r="Q93" s="7"/>
      <c r="R93" s="7" t="s">
        <v>1533</v>
      </c>
      <c r="S93" s="7" t="s">
        <v>1533</v>
      </c>
      <c r="T93" s="7"/>
      <c r="U93" s="7"/>
      <c r="V93" s="7"/>
      <c r="W93" s="7"/>
      <c r="X93" s="7"/>
      <c r="Y93" s="7"/>
      <c r="Z93" s="7"/>
      <c r="AA93" s="7"/>
      <c r="AB93" s="7"/>
      <c r="AC93" s="7"/>
    </row>
    <row r="94" spans="1:29">
      <c r="A94" s="3" t="s">
        <v>209</v>
      </c>
      <c r="B94" s="3" t="s">
        <v>517</v>
      </c>
      <c r="C94" s="3" t="s">
        <v>518</v>
      </c>
      <c r="G94" s="7" t="s">
        <v>1392</v>
      </c>
      <c r="H94" s="7"/>
      <c r="I94" s="7"/>
      <c r="J94" s="7"/>
      <c r="K94" s="7"/>
      <c r="L94" s="7"/>
      <c r="M94" s="7"/>
      <c r="N94" s="8"/>
      <c r="O94" s="7"/>
      <c r="P94" s="7"/>
      <c r="Q94" s="7"/>
      <c r="R94" s="7" t="s">
        <v>1533</v>
      </c>
      <c r="S94" s="7" t="s">
        <v>1533</v>
      </c>
      <c r="T94" s="7"/>
      <c r="U94" s="7"/>
      <c r="V94" s="7"/>
      <c r="W94" s="7"/>
      <c r="X94" s="7"/>
      <c r="Y94" s="7"/>
      <c r="Z94" s="7"/>
      <c r="AA94" s="7"/>
      <c r="AB94" s="7"/>
      <c r="AC94" s="7"/>
    </row>
    <row r="95" spans="1:29">
      <c r="A95" s="3" t="s">
        <v>210</v>
      </c>
      <c r="B95" s="3" t="s">
        <v>1168</v>
      </c>
      <c r="C95" s="3" t="s">
        <v>1169</v>
      </c>
      <c r="G95" s="7" t="s">
        <v>558</v>
      </c>
      <c r="H95" s="7"/>
      <c r="I95" s="7">
        <v>1</v>
      </c>
      <c r="J95" s="7">
        <v>2</v>
      </c>
      <c r="K95" s="7" t="s">
        <v>1350</v>
      </c>
      <c r="L95" s="7" t="s">
        <v>1391</v>
      </c>
      <c r="M95" s="7"/>
      <c r="N95" s="8"/>
      <c r="O95" s="7"/>
      <c r="P95" s="7">
        <v>10929</v>
      </c>
      <c r="Q95" s="7"/>
      <c r="R95" s="7" t="s">
        <v>1533</v>
      </c>
      <c r="S95" s="7" t="s">
        <v>1533</v>
      </c>
      <c r="T95" s="7"/>
      <c r="U95" s="7"/>
      <c r="V95" s="7"/>
      <c r="W95" s="7"/>
      <c r="X95" s="7"/>
      <c r="Y95" s="7"/>
      <c r="Z95" s="7"/>
      <c r="AA95" s="7"/>
      <c r="AB95" s="7"/>
      <c r="AC95" s="7"/>
    </row>
    <row r="96" spans="1:29">
      <c r="A96" s="3" t="s">
        <v>213</v>
      </c>
      <c r="B96" s="3" t="s">
        <v>1183</v>
      </c>
      <c r="C96" s="3" t="s">
        <v>1184</v>
      </c>
      <c r="G96" s="7" t="s">
        <v>1392</v>
      </c>
      <c r="H96" s="7"/>
      <c r="I96" s="7"/>
      <c r="J96" s="7"/>
      <c r="K96" s="7"/>
      <c r="L96" s="7"/>
      <c r="M96" s="7"/>
      <c r="N96" s="8"/>
      <c r="O96" s="7"/>
      <c r="P96" s="7"/>
      <c r="Q96" s="7"/>
      <c r="R96" s="7" t="s">
        <v>1533</v>
      </c>
      <c r="S96" s="7" t="s">
        <v>1533</v>
      </c>
      <c r="T96" s="7"/>
      <c r="U96" s="7"/>
      <c r="V96" s="7"/>
      <c r="W96" s="7"/>
      <c r="X96" s="7"/>
      <c r="Y96" s="7"/>
      <c r="Z96" s="7"/>
      <c r="AA96" s="7"/>
      <c r="AB96" s="7"/>
      <c r="AC96" s="7"/>
    </row>
    <row r="97" spans="1:32" ht="29">
      <c r="A97" s="3" t="s">
        <v>215</v>
      </c>
      <c r="B97" s="3" t="s">
        <v>1187</v>
      </c>
      <c r="C97" s="3" t="s">
        <v>1188</v>
      </c>
      <c r="G97" s="7" t="s">
        <v>558</v>
      </c>
      <c r="H97" s="7"/>
      <c r="I97" s="7">
        <v>1</v>
      </c>
      <c r="J97" s="7">
        <v>5</v>
      </c>
      <c r="K97" s="7" t="s">
        <v>1397</v>
      </c>
      <c r="L97" s="7" t="s">
        <v>1351</v>
      </c>
      <c r="M97" s="7"/>
      <c r="N97" s="8"/>
      <c r="O97" s="7"/>
      <c r="P97" s="7">
        <v>5</v>
      </c>
      <c r="Q97" s="7"/>
      <c r="R97" s="7" t="s">
        <v>1533</v>
      </c>
      <c r="S97" s="7" t="s">
        <v>1533</v>
      </c>
      <c r="T97" s="7"/>
      <c r="U97" s="7"/>
      <c r="V97" s="7"/>
      <c r="W97" s="7"/>
      <c r="X97" s="7"/>
      <c r="Y97" s="7"/>
      <c r="Z97" s="7"/>
      <c r="AA97" s="7"/>
      <c r="AB97" s="7"/>
      <c r="AC97" s="7"/>
    </row>
    <row r="98" spans="1:32">
      <c r="A98" s="3" t="s">
        <v>216</v>
      </c>
      <c r="B98" s="3" t="s">
        <v>309</v>
      </c>
      <c r="C98" s="3" t="s">
        <v>523</v>
      </c>
      <c r="G98" s="7" t="s">
        <v>1392</v>
      </c>
      <c r="H98" s="7"/>
      <c r="I98" s="7"/>
      <c r="J98" s="7"/>
      <c r="K98" s="7"/>
      <c r="L98" s="7"/>
      <c r="M98" s="7"/>
      <c r="N98" s="8"/>
      <c r="O98" s="7"/>
      <c r="P98" s="7"/>
      <c r="Q98" s="7"/>
      <c r="R98" s="7" t="s">
        <v>1533</v>
      </c>
      <c r="S98" s="7" t="s">
        <v>1533</v>
      </c>
      <c r="T98" s="7"/>
      <c r="U98" s="7"/>
      <c r="V98" s="7"/>
      <c r="W98" s="7"/>
      <c r="X98" s="7"/>
      <c r="Y98" s="7"/>
      <c r="Z98" s="7"/>
      <c r="AA98" s="7"/>
      <c r="AB98" s="7"/>
      <c r="AC98" s="7"/>
    </row>
    <row r="99" spans="1:32" ht="29">
      <c r="A99" s="3" t="s">
        <v>228</v>
      </c>
      <c r="B99" s="3" t="s">
        <v>1227</v>
      </c>
      <c r="C99" s="3" t="s">
        <v>1228</v>
      </c>
      <c r="G99" s="7" t="s">
        <v>558</v>
      </c>
      <c r="H99" s="7"/>
      <c r="I99" s="7">
        <v>1</v>
      </c>
      <c r="J99" s="7">
        <v>8</v>
      </c>
      <c r="K99" s="7" t="s">
        <v>1364</v>
      </c>
      <c r="L99" s="7" t="s">
        <v>1345</v>
      </c>
      <c r="M99" s="7" t="s">
        <v>1409</v>
      </c>
      <c r="N99" s="8" t="s">
        <v>1410</v>
      </c>
      <c r="O99" s="7"/>
      <c r="P99" s="7">
        <v>62</v>
      </c>
      <c r="Q99" s="7"/>
      <c r="R99" s="7" t="s">
        <v>1533</v>
      </c>
      <c r="S99" s="7" t="s">
        <v>1533</v>
      </c>
      <c r="T99" s="7"/>
      <c r="U99" s="7"/>
      <c r="V99" s="7"/>
      <c r="W99" s="7"/>
      <c r="X99" s="7"/>
      <c r="Y99" s="7"/>
      <c r="Z99" s="7"/>
      <c r="AA99" s="7"/>
      <c r="AB99" s="7"/>
      <c r="AC99" s="7"/>
      <c r="AD99" t="s">
        <v>557</v>
      </c>
      <c r="AE99" t="s">
        <v>1570</v>
      </c>
      <c r="AF99" t="s">
        <v>557</v>
      </c>
    </row>
    <row r="100" spans="1:32" ht="29">
      <c r="A100" s="3" t="s">
        <v>228</v>
      </c>
      <c r="B100" s="3" t="s">
        <v>1229</v>
      </c>
      <c r="C100" s="3" t="s">
        <v>1479</v>
      </c>
      <c r="G100" s="7" t="s">
        <v>558</v>
      </c>
      <c r="H100" s="7"/>
      <c r="I100" s="7">
        <v>1</v>
      </c>
      <c r="J100" s="7">
        <v>8</v>
      </c>
      <c r="K100" s="7" t="s">
        <v>1364</v>
      </c>
      <c r="L100" s="7" t="s">
        <v>1345</v>
      </c>
      <c r="M100" s="7" t="s">
        <v>1407</v>
      </c>
      <c r="N100" s="8" t="s">
        <v>1408</v>
      </c>
      <c r="O100" s="7"/>
      <c r="P100" s="7">
        <v>1056</v>
      </c>
      <c r="Q100" s="7"/>
      <c r="R100" s="7" t="s">
        <v>1533</v>
      </c>
      <c r="S100" s="7" t="s">
        <v>1533</v>
      </c>
      <c r="T100" s="7"/>
      <c r="U100" s="7"/>
      <c r="V100" s="7"/>
      <c r="W100" s="7"/>
      <c r="X100" s="7"/>
      <c r="Y100" s="7"/>
      <c r="Z100" s="7"/>
      <c r="AA100" s="7"/>
      <c r="AB100" s="7"/>
      <c r="AC100" s="7"/>
      <c r="AD100" t="s">
        <v>557</v>
      </c>
      <c r="AE100" t="s">
        <v>557</v>
      </c>
      <c r="AF100" t="s">
        <v>557</v>
      </c>
    </row>
    <row r="101" spans="1:32" ht="29">
      <c r="A101" s="3" t="s">
        <v>230</v>
      </c>
      <c r="B101" s="3" t="s">
        <v>1624</v>
      </c>
      <c r="C101" s="3" t="s">
        <v>1633</v>
      </c>
      <c r="G101" s="7" t="s">
        <v>562</v>
      </c>
      <c r="H101" s="7"/>
      <c r="I101" s="7">
        <v>1</v>
      </c>
      <c r="J101" s="7">
        <v>3</v>
      </c>
      <c r="K101" s="7" t="s">
        <v>1350</v>
      </c>
      <c r="L101" s="7" t="s">
        <v>1351</v>
      </c>
      <c r="M101" s="7"/>
      <c r="N101" s="8"/>
      <c r="O101" s="7"/>
      <c r="P101" s="7">
        <v>10929</v>
      </c>
      <c r="Q101" s="7"/>
      <c r="R101" s="7" t="s">
        <v>1533</v>
      </c>
      <c r="S101" s="7" t="s">
        <v>1533</v>
      </c>
      <c r="T101" s="7"/>
      <c r="U101" s="7"/>
      <c r="V101" s="7"/>
      <c r="W101" s="7"/>
      <c r="X101" s="7"/>
      <c r="Y101" s="7"/>
      <c r="Z101" s="7"/>
      <c r="AA101" s="7"/>
      <c r="AB101" s="7"/>
      <c r="AC101" s="7"/>
      <c r="AD101" t="s">
        <v>557</v>
      </c>
      <c r="AE101" t="s">
        <v>564</v>
      </c>
      <c r="AF101" t="s">
        <v>557</v>
      </c>
    </row>
    <row r="102" spans="1:32" ht="29">
      <c r="A102" s="3" t="s">
        <v>231</v>
      </c>
      <c r="B102" s="3" t="s">
        <v>1232</v>
      </c>
      <c r="C102" s="3" t="s">
        <v>1233</v>
      </c>
      <c r="G102" s="7" t="s">
        <v>1392</v>
      </c>
      <c r="H102" s="7"/>
      <c r="I102" s="7"/>
      <c r="J102" s="7"/>
      <c r="K102" s="7"/>
      <c r="L102" s="7"/>
      <c r="M102" s="7"/>
      <c r="N102" s="8"/>
      <c r="O102" s="7"/>
      <c r="P102" s="7"/>
      <c r="Q102" s="7"/>
      <c r="R102" s="7" t="s">
        <v>1533</v>
      </c>
      <c r="S102" s="7" t="s">
        <v>1533</v>
      </c>
      <c r="T102" s="7"/>
      <c r="U102" s="7"/>
      <c r="V102" s="7"/>
      <c r="W102" s="7"/>
      <c r="X102" s="7"/>
      <c r="Y102" s="7"/>
      <c r="Z102" s="7"/>
      <c r="AA102" s="7"/>
      <c r="AB102" s="7"/>
      <c r="AC102" s="7"/>
      <c r="AD102" t="s">
        <v>557</v>
      </c>
      <c r="AE102" t="s">
        <v>564</v>
      </c>
      <c r="AF102" t="s">
        <v>557</v>
      </c>
    </row>
    <row r="103" spans="1:32" ht="29">
      <c r="A103" s="3" t="s">
        <v>231</v>
      </c>
      <c r="B103" s="3" t="s">
        <v>1234</v>
      </c>
      <c r="C103" s="3" t="s">
        <v>1235</v>
      </c>
      <c r="G103" s="7" t="s">
        <v>558</v>
      </c>
      <c r="H103" s="7"/>
      <c r="I103" s="7">
        <v>1</v>
      </c>
      <c r="J103" s="7">
        <v>2</v>
      </c>
      <c r="K103" s="7" t="s">
        <v>1350</v>
      </c>
      <c r="L103" s="7" t="s">
        <v>1391</v>
      </c>
      <c r="M103" s="7"/>
      <c r="N103" s="8"/>
      <c r="O103" s="7"/>
      <c r="P103" s="7">
        <v>10929</v>
      </c>
      <c r="Q103" s="7"/>
      <c r="R103" s="7" t="s">
        <v>1533</v>
      </c>
      <c r="S103" s="7" t="s">
        <v>1533</v>
      </c>
      <c r="T103" s="7"/>
      <c r="U103" s="7"/>
      <c r="V103" s="7"/>
      <c r="W103" s="7"/>
      <c r="X103" s="7"/>
      <c r="Y103" s="7"/>
      <c r="Z103" s="7"/>
      <c r="AA103" s="7"/>
      <c r="AB103" s="7"/>
      <c r="AC103" s="7"/>
      <c r="AD103" t="s">
        <v>557</v>
      </c>
      <c r="AE103" t="s">
        <v>557</v>
      </c>
      <c r="AF103" t="s">
        <v>557</v>
      </c>
    </row>
    <row r="104" spans="1:32" ht="29">
      <c r="A104" s="3" t="s">
        <v>231</v>
      </c>
      <c r="B104" s="3" t="s">
        <v>1236</v>
      </c>
      <c r="C104" s="3" t="s">
        <v>1237</v>
      </c>
      <c r="G104" s="7" t="s">
        <v>567</v>
      </c>
      <c r="H104" s="7"/>
      <c r="I104" s="7"/>
      <c r="J104" s="7"/>
      <c r="K104" s="7"/>
      <c r="L104" s="7"/>
      <c r="M104" s="7"/>
      <c r="N104" s="8"/>
      <c r="O104" s="7"/>
      <c r="P104" s="7"/>
      <c r="Q104" s="7"/>
      <c r="R104" s="7" t="s">
        <v>1533</v>
      </c>
      <c r="S104" s="7" t="s">
        <v>1533</v>
      </c>
      <c r="T104" s="7"/>
      <c r="U104" s="7"/>
      <c r="V104" s="7"/>
      <c r="W104" s="7"/>
      <c r="X104" s="7"/>
      <c r="Y104" s="7"/>
      <c r="Z104" s="7"/>
      <c r="AA104" s="7"/>
      <c r="AB104" s="7"/>
      <c r="AC104" s="7"/>
      <c r="AD104" t="s">
        <v>557</v>
      </c>
      <c r="AE104" t="s">
        <v>557</v>
      </c>
      <c r="AF104" t="s">
        <v>557</v>
      </c>
    </row>
    <row r="105" spans="1:32" ht="29">
      <c r="A105" s="3" t="s">
        <v>237</v>
      </c>
      <c r="B105" s="3" t="s">
        <v>1244</v>
      </c>
      <c r="C105" s="3" t="s">
        <v>1480</v>
      </c>
      <c r="G105" s="7" t="s">
        <v>558</v>
      </c>
      <c r="H105" s="7"/>
      <c r="I105" s="7">
        <v>2</v>
      </c>
      <c r="J105" s="7">
        <v>7</v>
      </c>
      <c r="K105" s="7"/>
      <c r="L105" s="7" t="s">
        <v>1345</v>
      </c>
      <c r="M105" s="7" t="s">
        <v>1401</v>
      </c>
      <c r="N105" s="8" t="s">
        <v>1412</v>
      </c>
      <c r="O105" s="7"/>
      <c r="P105" s="7">
        <v>162</v>
      </c>
      <c r="Q105" s="7"/>
      <c r="R105" s="7" t="s">
        <v>1533</v>
      </c>
      <c r="S105" s="7" t="s">
        <v>1533</v>
      </c>
      <c r="T105" s="7"/>
      <c r="U105" s="7"/>
      <c r="V105" s="7"/>
      <c r="W105" s="7"/>
      <c r="X105" s="7"/>
      <c r="Y105" s="7"/>
      <c r="Z105" s="7"/>
      <c r="AA105" s="7"/>
      <c r="AB105" s="7"/>
      <c r="AC105" s="7"/>
      <c r="AD105" t="s">
        <v>557</v>
      </c>
      <c r="AE105" t="s">
        <v>557</v>
      </c>
      <c r="AF105" t="s">
        <v>557</v>
      </c>
    </row>
    <row r="106" spans="1:32" ht="29">
      <c r="A106" s="3" t="s">
        <v>237</v>
      </c>
      <c r="B106" s="3" t="s">
        <v>1481</v>
      </c>
      <c r="C106" s="3" t="s">
        <v>1482</v>
      </c>
      <c r="G106" s="7" t="s">
        <v>1390</v>
      </c>
      <c r="H106" s="7"/>
      <c r="I106" s="7"/>
      <c r="J106" s="7"/>
      <c r="K106" s="7"/>
      <c r="L106" s="7"/>
      <c r="M106" s="7"/>
      <c r="N106" s="8"/>
      <c r="O106" s="7"/>
      <c r="P106" s="7"/>
      <c r="Q106" s="7">
        <v>-116</v>
      </c>
      <c r="R106" s="7">
        <v>148</v>
      </c>
      <c r="S106" s="7">
        <v>32</v>
      </c>
      <c r="T106" s="7"/>
      <c r="U106" s="7"/>
      <c r="V106" s="7"/>
      <c r="W106" s="7"/>
      <c r="X106" s="7"/>
      <c r="Y106" s="7"/>
      <c r="Z106" s="7"/>
      <c r="AA106" s="7"/>
      <c r="AB106" s="7"/>
      <c r="AC106" s="7"/>
      <c r="AD106" t="s">
        <v>557</v>
      </c>
      <c r="AE106" t="s">
        <v>564</v>
      </c>
      <c r="AF106" t="s">
        <v>557</v>
      </c>
    </row>
    <row r="107" spans="1:32">
      <c r="A107" s="3" t="s">
        <v>239</v>
      </c>
      <c r="B107" s="3" t="s">
        <v>1247</v>
      </c>
      <c r="C107" s="3" t="s">
        <v>1246</v>
      </c>
      <c r="G107" s="7" t="s">
        <v>1390</v>
      </c>
      <c r="H107" s="7"/>
      <c r="I107" s="7"/>
      <c r="J107" s="7"/>
      <c r="K107" s="7"/>
      <c r="L107" s="7"/>
      <c r="M107" s="7"/>
      <c r="N107" s="8"/>
      <c r="O107" s="7"/>
      <c r="P107" s="7"/>
      <c r="Q107" s="7">
        <v>31</v>
      </c>
      <c r="R107" s="7">
        <v>203</v>
      </c>
      <c r="S107" s="7">
        <v>234</v>
      </c>
      <c r="T107" s="7"/>
      <c r="U107" s="7"/>
      <c r="V107" s="7"/>
      <c r="W107" s="7"/>
      <c r="X107" s="7"/>
      <c r="Y107" s="7"/>
      <c r="Z107" s="7"/>
      <c r="AA107" s="7"/>
      <c r="AB107" s="7"/>
      <c r="AC107" s="7"/>
      <c r="AD107" t="s">
        <v>557</v>
      </c>
      <c r="AE107" t="s">
        <v>557</v>
      </c>
      <c r="AF107" t="s">
        <v>557</v>
      </c>
    </row>
    <row r="108" spans="1:32" ht="29">
      <c r="A108" s="3" t="s">
        <v>241</v>
      </c>
      <c r="B108" s="3" t="s">
        <v>1252</v>
      </c>
      <c r="C108" s="3" t="s">
        <v>1253</v>
      </c>
      <c r="G108" s="7" t="s">
        <v>1390</v>
      </c>
      <c r="H108" s="7"/>
      <c r="I108" s="7"/>
      <c r="J108" s="7"/>
      <c r="K108" s="7"/>
      <c r="L108" s="7"/>
      <c r="M108" s="7"/>
      <c r="N108" s="8"/>
      <c r="O108" s="7"/>
      <c r="P108" s="7"/>
      <c r="Q108" s="7">
        <v>9938</v>
      </c>
      <c r="R108" s="7">
        <v>991</v>
      </c>
      <c r="S108" s="7">
        <v>10929</v>
      </c>
      <c r="T108" s="7"/>
      <c r="U108" s="7"/>
      <c r="V108" s="7"/>
      <c r="W108" s="7"/>
      <c r="X108" s="7"/>
      <c r="Y108" s="7"/>
      <c r="Z108" s="7"/>
      <c r="AA108" s="7"/>
      <c r="AB108" s="7"/>
      <c r="AC108" s="7"/>
      <c r="AD108" t="s">
        <v>557</v>
      </c>
      <c r="AE108" t="s">
        <v>557</v>
      </c>
      <c r="AF108" t="s">
        <v>557</v>
      </c>
    </row>
    <row r="109" spans="1:32" ht="29">
      <c r="A109" s="3" t="s">
        <v>241</v>
      </c>
      <c r="B109" s="3" t="s">
        <v>1255</v>
      </c>
      <c r="C109" s="3" t="s">
        <v>1254</v>
      </c>
      <c r="G109" s="7" t="s">
        <v>558</v>
      </c>
      <c r="H109" s="7"/>
      <c r="I109" s="7">
        <v>1</v>
      </c>
      <c r="J109" s="7">
        <v>2</v>
      </c>
      <c r="K109" s="7" t="s">
        <v>1368</v>
      </c>
      <c r="L109" s="7" t="s">
        <v>1391</v>
      </c>
      <c r="M109" s="7"/>
      <c r="N109" s="8"/>
      <c r="O109" s="7"/>
      <c r="P109" s="7">
        <v>1942</v>
      </c>
      <c r="Q109" s="7"/>
      <c r="R109" s="7" t="s">
        <v>1533</v>
      </c>
      <c r="S109" s="7" t="s">
        <v>1533</v>
      </c>
      <c r="T109" s="7"/>
      <c r="U109" s="7"/>
      <c r="V109" s="7"/>
      <c r="W109" s="7"/>
      <c r="X109" s="7"/>
      <c r="Y109" s="7"/>
      <c r="Z109" s="7"/>
      <c r="AA109" s="7"/>
      <c r="AB109" s="7"/>
      <c r="AC109" s="7"/>
      <c r="AD109" t="s">
        <v>557</v>
      </c>
      <c r="AE109" t="s">
        <v>564</v>
      </c>
      <c r="AF109" t="s">
        <v>557</v>
      </c>
    </row>
    <row r="110" spans="1:32" ht="29">
      <c r="A110" s="3" t="s">
        <v>246</v>
      </c>
      <c r="B110" s="3" t="s">
        <v>1268</v>
      </c>
      <c r="C110" s="3" t="s">
        <v>1269</v>
      </c>
      <c r="G110" s="7" t="s">
        <v>1390</v>
      </c>
      <c r="H110" s="7"/>
      <c r="I110" s="7"/>
      <c r="J110" s="7"/>
      <c r="K110" s="7"/>
      <c r="L110" s="7"/>
      <c r="M110" s="7"/>
      <c r="N110" s="8"/>
      <c r="O110" s="7"/>
      <c r="P110" s="7"/>
      <c r="Q110" s="7">
        <v>951</v>
      </c>
      <c r="R110" s="7">
        <v>991</v>
      </c>
      <c r="S110" s="7">
        <v>1942</v>
      </c>
      <c r="T110" s="7"/>
      <c r="U110" s="7"/>
      <c r="V110" s="7"/>
      <c r="W110" s="7"/>
      <c r="X110" s="7"/>
      <c r="Y110" s="7"/>
      <c r="Z110" s="7"/>
      <c r="AA110" s="7"/>
      <c r="AB110" s="7"/>
      <c r="AC110" s="7"/>
      <c r="AD110" t="s">
        <v>564</v>
      </c>
      <c r="AE110" t="s">
        <v>564</v>
      </c>
      <c r="AF110" t="s">
        <v>564</v>
      </c>
    </row>
    <row r="111" spans="1:32" ht="29">
      <c r="A111" s="3" t="s">
        <v>249</v>
      </c>
      <c r="B111" s="3" t="s">
        <v>1276</v>
      </c>
      <c r="C111" s="3" t="s">
        <v>1277</v>
      </c>
      <c r="G111" s="7" t="s">
        <v>1392</v>
      </c>
      <c r="H111" s="7"/>
      <c r="I111" s="7"/>
      <c r="J111" s="7"/>
      <c r="K111" s="7"/>
      <c r="L111" s="7"/>
      <c r="M111" s="7"/>
      <c r="N111" s="8"/>
      <c r="O111" s="7"/>
      <c r="P111" s="7"/>
      <c r="Q111" s="7"/>
      <c r="R111" s="7" t="s">
        <v>1533</v>
      </c>
      <c r="S111" s="7" t="s">
        <v>1533</v>
      </c>
      <c r="T111" s="7"/>
      <c r="U111" s="7"/>
      <c r="V111" s="7"/>
      <c r="W111" s="7"/>
      <c r="X111" s="7"/>
      <c r="Y111" s="7"/>
      <c r="Z111" s="7"/>
      <c r="AA111" s="7"/>
      <c r="AB111" s="7"/>
      <c r="AC111" s="7"/>
      <c r="AD111" t="s">
        <v>557</v>
      </c>
      <c r="AE111" t="s">
        <v>564</v>
      </c>
      <c r="AF111" t="s">
        <v>557</v>
      </c>
    </row>
    <row r="112" spans="1:32" ht="29">
      <c r="A112" s="3" t="s">
        <v>249</v>
      </c>
      <c r="B112" s="3" t="s">
        <v>1275</v>
      </c>
      <c r="C112" s="3" t="s">
        <v>1278</v>
      </c>
      <c r="G112" s="7" t="s">
        <v>558</v>
      </c>
      <c r="H112" s="7"/>
      <c r="I112" s="7">
        <v>1</v>
      </c>
      <c r="J112" s="7">
        <v>3</v>
      </c>
      <c r="K112" s="7" t="s">
        <v>1350</v>
      </c>
      <c r="L112" s="7" t="s">
        <v>1351</v>
      </c>
      <c r="M112" s="7"/>
      <c r="N112" s="8"/>
      <c r="O112" s="7"/>
      <c r="P112" s="7">
        <v>10929</v>
      </c>
      <c r="Q112" s="7"/>
      <c r="R112" s="7" t="s">
        <v>1533</v>
      </c>
      <c r="S112" s="7" t="s">
        <v>1533</v>
      </c>
      <c r="T112" s="7"/>
      <c r="U112" s="7"/>
      <c r="V112" s="7"/>
      <c r="W112" s="7"/>
      <c r="X112" s="7"/>
      <c r="Y112" s="7"/>
      <c r="Z112" s="7"/>
      <c r="AA112" s="7"/>
      <c r="AB112" s="7"/>
      <c r="AC112" s="7"/>
      <c r="AD112" t="s">
        <v>557</v>
      </c>
      <c r="AE112" t="s">
        <v>564</v>
      </c>
      <c r="AF112" t="s">
        <v>557</v>
      </c>
    </row>
    <row r="113" spans="1:32">
      <c r="A113" s="3" t="s">
        <v>251</v>
      </c>
      <c r="B113" s="3" t="s">
        <v>1285</v>
      </c>
      <c r="C113" s="3" t="s">
        <v>1286</v>
      </c>
      <c r="G113" s="7" t="s">
        <v>1392</v>
      </c>
      <c r="H113" s="7"/>
      <c r="I113" s="7"/>
      <c r="J113" s="7"/>
      <c r="K113" s="7"/>
      <c r="L113" s="7"/>
      <c r="M113" s="7"/>
      <c r="N113" s="8"/>
      <c r="O113" s="7"/>
      <c r="P113" s="7"/>
      <c r="Q113" s="7"/>
      <c r="R113" s="7" t="s">
        <v>1533</v>
      </c>
      <c r="S113" s="7" t="s">
        <v>1533</v>
      </c>
      <c r="T113" s="7"/>
      <c r="U113" s="7"/>
      <c r="V113" s="7"/>
      <c r="W113" s="7"/>
      <c r="X113" s="7"/>
      <c r="Y113" s="7"/>
      <c r="Z113" s="7"/>
      <c r="AA113" s="7"/>
      <c r="AB113" s="7"/>
      <c r="AC113" s="7"/>
      <c r="AD113" t="s">
        <v>557</v>
      </c>
      <c r="AE113" t="s">
        <v>564</v>
      </c>
      <c r="AF113" t="s">
        <v>557</v>
      </c>
    </row>
    <row r="114" spans="1:32">
      <c r="A114" s="3" t="s">
        <v>252</v>
      </c>
      <c r="B114" s="3" t="s">
        <v>293</v>
      </c>
      <c r="C114" s="3" t="s">
        <v>284</v>
      </c>
      <c r="G114" s="7" t="s">
        <v>1392</v>
      </c>
      <c r="H114" s="7"/>
      <c r="I114" s="7"/>
      <c r="J114" s="7"/>
      <c r="K114" s="7"/>
      <c r="L114" s="7"/>
      <c r="M114" s="7"/>
      <c r="N114" s="8"/>
      <c r="O114" s="7"/>
      <c r="P114" s="7"/>
      <c r="Q114" s="7"/>
      <c r="R114" s="7" t="s">
        <v>1533</v>
      </c>
      <c r="S114" s="7" t="s">
        <v>1533</v>
      </c>
      <c r="T114" s="7"/>
      <c r="U114" s="7"/>
      <c r="V114" s="7"/>
      <c r="W114" s="7"/>
      <c r="X114" s="7"/>
      <c r="Y114" s="7"/>
      <c r="Z114" s="7"/>
      <c r="AA114" s="7"/>
      <c r="AB114" s="7"/>
      <c r="AC114" s="7"/>
      <c r="AD114" t="s">
        <v>564</v>
      </c>
      <c r="AE114" t="s">
        <v>557</v>
      </c>
      <c r="AF114" t="s">
        <v>564</v>
      </c>
    </row>
    <row r="115" spans="1:32" ht="43.5">
      <c r="A115" s="3" t="s">
        <v>254</v>
      </c>
      <c r="B115" s="3" t="s">
        <v>1288</v>
      </c>
      <c r="C115" s="3" t="s">
        <v>1289</v>
      </c>
      <c r="G115" s="7" t="s">
        <v>558</v>
      </c>
      <c r="H115" s="7"/>
      <c r="I115" s="7">
        <v>1</v>
      </c>
      <c r="J115" s="7">
        <v>3</v>
      </c>
      <c r="K115" s="7" t="s">
        <v>1359</v>
      </c>
      <c r="L115" s="7" t="s">
        <v>1351</v>
      </c>
      <c r="M115" s="7"/>
      <c r="N115" s="8"/>
      <c r="O115" s="7"/>
      <c r="P115" s="7">
        <v>9418</v>
      </c>
      <c r="Q115" s="7"/>
      <c r="R115" s="7" t="s">
        <v>1533</v>
      </c>
      <c r="S115" s="7" t="s">
        <v>1533</v>
      </c>
      <c r="T115" s="7"/>
      <c r="U115" s="7"/>
      <c r="V115" s="7"/>
      <c r="W115" s="7"/>
      <c r="X115" s="7"/>
      <c r="Y115" s="7"/>
      <c r="Z115" s="7"/>
      <c r="AA115" s="7"/>
      <c r="AB115" s="7"/>
      <c r="AC115" s="7"/>
      <c r="AD115" t="s">
        <v>557</v>
      </c>
      <c r="AE115" t="s">
        <v>557</v>
      </c>
      <c r="AF115" t="s">
        <v>557</v>
      </c>
    </row>
    <row r="116" spans="1:32" ht="43.5">
      <c r="A116" s="3" t="s">
        <v>254</v>
      </c>
      <c r="B116" s="3" t="s">
        <v>1290</v>
      </c>
      <c r="C116" s="3" t="s">
        <v>1291</v>
      </c>
      <c r="G116" s="7" t="s">
        <v>1392</v>
      </c>
      <c r="H116" s="7"/>
      <c r="I116" s="7"/>
      <c r="J116" s="7"/>
      <c r="K116" s="7"/>
      <c r="L116" s="7"/>
      <c r="M116" s="7"/>
      <c r="N116" s="8"/>
      <c r="O116" s="7"/>
      <c r="P116" s="7"/>
      <c r="Q116" s="7"/>
      <c r="R116" s="7" t="s">
        <v>1533</v>
      </c>
      <c r="S116" s="7" t="s">
        <v>1533</v>
      </c>
      <c r="T116" s="7"/>
      <c r="U116" s="7"/>
      <c r="V116" s="7"/>
      <c r="W116" s="7"/>
      <c r="X116" s="7"/>
      <c r="Y116" s="7"/>
      <c r="Z116" s="7"/>
      <c r="AA116" s="7"/>
      <c r="AB116" s="7"/>
      <c r="AC116" s="7"/>
      <c r="AD116" t="s">
        <v>557</v>
      </c>
      <c r="AE116" t="s">
        <v>1571</v>
      </c>
      <c r="AF116" t="s">
        <v>557</v>
      </c>
    </row>
    <row r="117" spans="1:32" ht="43.5">
      <c r="A117" s="3" t="s">
        <v>254</v>
      </c>
      <c r="B117" s="3" t="s">
        <v>1292</v>
      </c>
      <c r="C117" s="3" t="s">
        <v>1293</v>
      </c>
      <c r="G117" s="7" t="s">
        <v>1392</v>
      </c>
      <c r="H117" s="7"/>
      <c r="I117" s="7"/>
      <c r="J117" s="7"/>
      <c r="K117" s="7"/>
      <c r="L117" s="7"/>
      <c r="M117" s="7"/>
      <c r="N117" s="8"/>
      <c r="O117" s="7"/>
      <c r="P117" s="7"/>
      <c r="Q117" s="7"/>
      <c r="R117" s="7" t="s">
        <v>1533</v>
      </c>
      <c r="S117" s="7" t="s">
        <v>1533</v>
      </c>
      <c r="T117" s="7"/>
      <c r="U117" s="7"/>
      <c r="V117" s="7"/>
      <c r="W117" s="7"/>
      <c r="X117" s="7"/>
      <c r="Y117" s="7"/>
      <c r="Z117" s="7"/>
      <c r="AA117" s="7"/>
      <c r="AB117" s="7"/>
      <c r="AC117" s="7"/>
      <c r="AD117" t="s">
        <v>557</v>
      </c>
      <c r="AE117" t="s">
        <v>564</v>
      </c>
      <c r="AF117" t="s">
        <v>557</v>
      </c>
    </row>
    <row r="118" spans="1:32">
      <c r="A118" s="3" t="s">
        <v>255</v>
      </c>
      <c r="B118" s="3" t="s">
        <v>1294</v>
      </c>
      <c r="C118" s="3" t="s">
        <v>1295</v>
      </c>
      <c r="G118" s="7" t="s">
        <v>1392</v>
      </c>
      <c r="H118" s="7"/>
      <c r="I118" s="7"/>
      <c r="J118" s="7"/>
      <c r="K118" s="7"/>
      <c r="L118" s="7"/>
      <c r="M118" s="7"/>
      <c r="N118" s="8"/>
      <c r="O118" s="7"/>
      <c r="P118" s="7"/>
      <c r="Q118" s="7"/>
      <c r="R118" s="7" t="s">
        <v>1533</v>
      </c>
      <c r="S118" s="7" t="s">
        <v>1533</v>
      </c>
      <c r="T118" s="7"/>
      <c r="U118" s="7"/>
      <c r="V118" s="7"/>
      <c r="W118" s="7"/>
      <c r="X118" s="7"/>
      <c r="Y118" s="7"/>
      <c r="Z118" s="7"/>
      <c r="AA118" s="7"/>
      <c r="AB118" s="7"/>
      <c r="AC118" s="7"/>
      <c r="AD118" t="s">
        <v>557</v>
      </c>
      <c r="AE118" t="s">
        <v>557</v>
      </c>
      <c r="AF118" t="s">
        <v>557</v>
      </c>
    </row>
    <row r="119" spans="1:32">
      <c r="A119" s="3" t="s">
        <v>255</v>
      </c>
      <c r="B119" s="3" t="s">
        <v>1296</v>
      </c>
      <c r="C119" s="3" t="s">
        <v>1297</v>
      </c>
      <c r="G119" s="7" t="s">
        <v>1392</v>
      </c>
      <c r="H119" s="7"/>
      <c r="I119" s="7"/>
      <c r="J119" s="7"/>
      <c r="K119" s="7"/>
      <c r="L119" s="7"/>
      <c r="M119" s="7"/>
      <c r="N119" s="8"/>
      <c r="O119" s="7"/>
      <c r="P119" s="7"/>
      <c r="Q119" s="7"/>
      <c r="R119" s="7" t="s">
        <v>1533</v>
      </c>
      <c r="S119" s="7" t="s">
        <v>1533</v>
      </c>
      <c r="T119" s="7"/>
      <c r="U119" s="7"/>
      <c r="V119" s="7"/>
      <c r="W119" s="7"/>
      <c r="X119" s="7"/>
      <c r="Y119" s="7"/>
      <c r="Z119" s="7"/>
      <c r="AA119" s="7"/>
      <c r="AB119" s="7"/>
      <c r="AC119" s="7"/>
      <c r="AD119" t="s">
        <v>557</v>
      </c>
      <c r="AE119" t="s">
        <v>557</v>
      </c>
      <c r="AF119" t="s">
        <v>557</v>
      </c>
    </row>
    <row r="120" spans="1:32">
      <c r="A120" s="3" t="s">
        <v>255</v>
      </c>
      <c r="B120" s="3" t="s">
        <v>1300</v>
      </c>
      <c r="C120" s="3" t="s">
        <v>1301</v>
      </c>
      <c r="G120" s="7" t="s">
        <v>1392</v>
      </c>
      <c r="H120" s="7"/>
      <c r="I120" s="7"/>
      <c r="J120" s="7"/>
      <c r="K120" s="7"/>
      <c r="L120" s="7"/>
      <c r="M120" s="7"/>
      <c r="N120" s="8"/>
      <c r="O120" s="7"/>
      <c r="P120" s="7"/>
      <c r="Q120" s="7"/>
      <c r="R120" s="7" t="s">
        <v>1533</v>
      </c>
      <c r="S120" s="7" t="s">
        <v>1533</v>
      </c>
      <c r="T120" s="7"/>
      <c r="U120" s="7"/>
      <c r="V120" s="7"/>
      <c r="W120" s="7"/>
      <c r="X120" s="7"/>
      <c r="Y120" s="7"/>
      <c r="Z120" s="7"/>
      <c r="AA120" s="7"/>
      <c r="AB120" s="7"/>
      <c r="AC120" s="7"/>
      <c r="AD120" t="s">
        <v>557</v>
      </c>
      <c r="AE120" t="s">
        <v>564</v>
      </c>
      <c r="AF120" t="s">
        <v>557</v>
      </c>
    </row>
    <row r="121" spans="1:32">
      <c r="A121" s="3" t="s">
        <v>255</v>
      </c>
      <c r="B121" s="3" t="s">
        <v>1302</v>
      </c>
      <c r="C121" s="3" t="s">
        <v>1303</v>
      </c>
      <c r="G121" s="7" t="s">
        <v>1390</v>
      </c>
      <c r="H121" s="7"/>
      <c r="I121" s="7"/>
      <c r="J121" s="7"/>
      <c r="K121" s="7"/>
      <c r="L121" s="7"/>
      <c r="M121" s="7"/>
      <c r="N121" s="8"/>
      <c r="O121" s="7"/>
      <c r="P121" s="7"/>
      <c r="Q121" s="7">
        <v>-3158</v>
      </c>
      <c r="R121" s="7">
        <v>3678</v>
      </c>
      <c r="S121" s="7">
        <v>520</v>
      </c>
      <c r="T121" s="7"/>
      <c r="U121" s="7"/>
      <c r="V121" s="7"/>
      <c r="W121" s="7"/>
      <c r="X121" s="7"/>
      <c r="Y121" s="7"/>
      <c r="Z121" s="7"/>
      <c r="AA121" s="7"/>
      <c r="AB121" s="7"/>
      <c r="AC121" s="7"/>
      <c r="AD121" t="s">
        <v>557</v>
      </c>
      <c r="AE121" t="s">
        <v>557</v>
      </c>
      <c r="AF121" t="s">
        <v>557</v>
      </c>
    </row>
    <row r="122" spans="1:32">
      <c r="A122" s="3" t="s">
        <v>257</v>
      </c>
      <c r="B122" s="3" t="s">
        <v>293</v>
      </c>
      <c r="C122" s="3" t="s">
        <v>284</v>
      </c>
      <c r="G122" s="7" t="s">
        <v>1392</v>
      </c>
      <c r="H122" s="7"/>
      <c r="I122" s="7"/>
      <c r="J122" s="7"/>
      <c r="K122" s="7"/>
      <c r="L122" s="7"/>
      <c r="M122" s="7"/>
      <c r="N122" s="8"/>
      <c r="O122" s="7"/>
      <c r="P122" s="7"/>
      <c r="Q122" s="7"/>
      <c r="R122" s="7" t="s">
        <v>1533</v>
      </c>
      <c r="S122" s="7" t="s">
        <v>1533</v>
      </c>
      <c r="T122" s="7"/>
      <c r="U122" s="7"/>
      <c r="V122" s="7"/>
      <c r="W122" s="7"/>
      <c r="X122" s="7"/>
      <c r="Y122" s="7"/>
      <c r="Z122" s="7"/>
      <c r="AA122" s="7"/>
      <c r="AB122" s="7"/>
      <c r="AC122" s="7"/>
      <c r="AD122" t="s">
        <v>557</v>
      </c>
      <c r="AE122" t="s">
        <v>564</v>
      </c>
      <c r="AF122" t="s">
        <v>557</v>
      </c>
    </row>
    <row r="123" spans="1:32">
      <c r="A123" s="3" t="s">
        <v>260</v>
      </c>
      <c r="B123" s="3" t="s">
        <v>1312</v>
      </c>
      <c r="C123" s="3" t="s">
        <v>1313</v>
      </c>
      <c r="G123" s="7" t="s">
        <v>1390</v>
      </c>
      <c r="H123" s="7"/>
      <c r="I123" s="7"/>
      <c r="J123" s="7"/>
      <c r="K123" s="7"/>
      <c r="L123" s="7"/>
      <c r="M123" s="7"/>
      <c r="N123" s="8"/>
      <c r="O123" s="7"/>
      <c r="P123" s="7"/>
      <c r="Q123" s="7">
        <v>-4</v>
      </c>
      <c r="R123" s="7">
        <v>6</v>
      </c>
      <c r="S123" s="7">
        <v>2</v>
      </c>
      <c r="T123" s="7"/>
      <c r="U123" s="7"/>
      <c r="V123" s="7"/>
      <c r="W123" s="7"/>
      <c r="X123" s="7"/>
      <c r="Y123" s="7"/>
      <c r="Z123" s="7"/>
      <c r="AA123" s="7"/>
      <c r="AB123" s="7"/>
      <c r="AC123" s="7"/>
      <c r="AD123" t="s">
        <v>557</v>
      </c>
      <c r="AE123" t="s">
        <v>557</v>
      </c>
      <c r="AF123" t="s">
        <v>557</v>
      </c>
    </row>
    <row r="124" spans="1:32">
      <c r="A124" s="3" t="s">
        <v>260</v>
      </c>
      <c r="B124" s="3" t="s">
        <v>1314</v>
      </c>
      <c r="C124" s="3" t="s">
        <v>1315</v>
      </c>
      <c r="G124" s="7" t="s">
        <v>1392</v>
      </c>
      <c r="H124" s="7"/>
      <c r="I124" s="7"/>
      <c r="J124" s="7"/>
      <c r="K124" s="7"/>
      <c r="L124" s="7"/>
      <c r="M124" s="7"/>
      <c r="N124" s="8"/>
      <c r="O124" s="7"/>
      <c r="P124" s="7"/>
      <c r="Q124" s="7"/>
      <c r="R124" s="7" t="s">
        <v>1533</v>
      </c>
      <c r="S124" s="7" t="s">
        <v>1533</v>
      </c>
      <c r="T124" s="7"/>
      <c r="U124" s="7"/>
      <c r="V124" s="7"/>
      <c r="W124" s="7"/>
      <c r="X124" s="7"/>
      <c r="Y124" s="7"/>
      <c r="Z124" s="7"/>
      <c r="AA124" s="7"/>
      <c r="AB124" s="7"/>
      <c r="AC124" s="7"/>
      <c r="AD124" t="s">
        <v>557</v>
      </c>
      <c r="AE124" t="s">
        <v>564</v>
      </c>
      <c r="AF124" t="s">
        <v>557</v>
      </c>
    </row>
    <row r="125" spans="1:32" s="1" customFormat="1">
      <c r="N125" s="6"/>
    </row>
    <row r="127" spans="1:32">
      <c r="AD127">
        <f>COUNTIF(AD99:AD124, "Yes")/COUNTA(AD99:AD124)</f>
        <v>0.92307692307692313</v>
      </c>
      <c r="AE127">
        <f t="shared" ref="AE127:AF127" si="0">COUNTIF(AE99:AE124, "Yes")/COUNTA(AE99:AE124)</f>
        <v>0.46153846153846156</v>
      </c>
      <c r="AF127">
        <f t="shared" si="0"/>
        <v>0.92307692307692313</v>
      </c>
    </row>
    <row r="130" spans="32:32">
      <c r="AF130" t="s">
        <v>1529</v>
      </c>
    </row>
  </sheetData>
  <conditionalFormatting sqref="G2:G124">
    <cfRule type="expression" dxfId="170" priority="4">
      <formula>$I2&lt;&gt;""</formula>
    </cfRule>
    <cfRule type="expression" dxfId="169" priority="5">
      <formula>$I2=""</formula>
    </cfRule>
  </conditionalFormatting>
  <conditionalFormatting sqref="H2:L124 O2:P124">
    <cfRule type="expression" dxfId="168" priority="22">
      <formula>AND(OR($I2="Addition",$I2="Omission"), H2="")</formula>
    </cfRule>
    <cfRule type="expression" dxfId="167" priority="23">
      <formula>AND($I2&lt;&gt;"Addition",$I2&lt;&gt;"Omission",$I2&lt;&gt;"Substitution - Word")</formula>
    </cfRule>
  </conditionalFormatting>
  <conditionalFormatting sqref="H2:P124">
    <cfRule type="expression" dxfId="166" priority="21">
      <formula>AND(OR($I2="Addition",$I2="Omission"), H2&lt;&gt;"")</formula>
    </cfRule>
  </conditionalFormatting>
  <conditionalFormatting sqref="K2:K124">
    <cfRule type="expression" dxfId="165" priority="16">
      <formula>AND($K2&lt;&gt;"",$K2&gt;1)</formula>
    </cfRule>
  </conditionalFormatting>
  <conditionalFormatting sqref="M2:N124">
    <cfRule type="expression" dxfId="164" priority="12">
      <formula>$N2="Absent"</formula>
    </cfRule>
    <cfRule type="expression" dxfId="163" priority="13">
      <formula>$N2="NA"</formula>
    </cfRule>
    <cfRule type="expression" dxfId="162" priority="14">
      <formula>AND(OR($I2="Addition",$I2="Omission"), M2="")</formula>
    </cfRule>
    <cfRule type="expression" dxfId="161" priority="15">
      <formula>AND($I2&lt;&gt;"Addition",$I2&lt;&gt;"Omission")</formula>
    </cfRule>
  </conditionalFormatting>
  <conditionalFormatting sqref="O2:O124">
    <cfRule type="expression" dxfId="160" priority="17">
      <formula>OR($I2="Addition",$I2="Omission",$I2 = "Substitution - Word")</formula>
    </cfRule>
  </conditionalFormatting>
  <conditionalFormatting sqref="Q2 Q3:S124">
    <cfRule type="expression" dxfId="159" priority="19">
      <formula>AND(AND(LEFT($I2,3)="Sub", RIGHT($I2,4)&lt;&gt;"Form"),$S2="")</formula>
    </cfRule>
    <cfRule type="expression" dxfId="158" priority="20">
      <formula>"&lt;&gt;AND(LEFT($J2,3)=""Sub"", RIGHT($J2,4)&lt;&gt;""Form"")"</formula>
    </cfRule>
  </conditionalFormatting>
  <conditionalFormatting sqref="Q3:S124 Q2">
    <cfRule type="expression" dxfId="157" priority="18">
      <formula>AND(AND(LEFT($I2,3)="Sub", RIGHT($I2,4)&lt;&gt;"Form"),$S2&lt;&gt;"")</formula>
    </cfRule>
  </conditionalFormatting>
  <conditionalFormatting sqref="R2:S124">
    <cfRule type="expression" dxfId="156" priority="1">
      <formula>AND(AND(LEFT($I2,3)="Sub", RIGHT($I2,4)&lt;&gt;"Form"),$S2&lt;&gt;"")</formula>
    </cfRule>
    <cfRule type="expression" dxfId="155" priority="2">
      <formula>AND(AND(LEFT($I2,3)="Sub", RIGHT($I2,4)&lt;&gt;"Form"),$S2="")</formula>
    </cfRule>
    <cfRule type="expression" dxfId="154" priority="3">
      <formula>"&lt;&gt;AND(LEFT($J2,3)=""Sub"", RIGHT($J2,4)&lt;&gt;""Form"")"</formula>
    </cfRule>
  </conditionalFormatting>
  <conditionalFormatting sqref="T2:T124">
    <cfRule type="expression" dxfId="153" priority="7">
      <formula>AND($V2&lt;&gt;"",OR($AC2="Yes",$AD2&lt;&gt;""))</formula>
    </cfRule>
    <cfRule type="expression" dxfId="152" priority="8">
      <formula>OR($AC2="Yes",$AD2&lt;&gt;"")</formula>
    </cfRule>
    <cfRule type="expression" dxfId="151" priority="26">
      <formula>AND($AC2&lt;&gt;"Yes",$AD2="")</formula>
    </cfRule>
  </conditionalFormatting>
  <conditionalFormatting sqref="T2:AC124">
    <cfRule type="expression" dxfId="150" priority="24">
      <formula>AND($I2&lt;&gt;"",$I2&lt;&gt;"Unclear due to correction")</formula>
    </cfRule>
    <cfRule type="expression" dxfId="149" priority="25">
      <formula>OR($I2="",$I2="Unclear due to correction")</formula>
    </cfRule>
  </conditionalFormatting>
  <conditionalFormatting sqref="U2:U124">
    <cfRule type="expression" dxfId="148" priority="6">
      <formula>AND($I2&lt;&gt;"",$I2&lt;&gt;"Unclear due to correction",$W2="")</formula>
    </cfRule>
  </conditionalFormatting>
  <conditionalFormatting sqref="V2:V124">
    <cfRule type="expression" dxfId="147" priority="9">
      <formula>AND($W2="Yes",$X2="")</formula>
    </cfRule>
    <cfRule type="expression" dxfId="146" priority="10">
      <formula>$W2=""</formula>
    </cfRule>
  </conditionalFormatting>
  <conditionalFormatting sqref="AA2:AA124">
    <cfRule type="expression" dxfId="145" priority="11">
      <formula>AND(OR($AA2&lt;&gt;"",$AB2&lt;&gt;""),$AC2="")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xr:uid="{2C80A73D-87E3-49F2-AF04-19E6FF00C621}">
          <x14:formula1>
            <xm:f>'Data Regularization'!$A$2:$A$1048576</xm:f>
          </x14:formula1>
          <xm:sqref>D2:D124</xm:sqref>
        </x14:dataValidation>
        <x14:dataValidation type="list" allowBlank="1" showInputMessage="1" showErrorMessage="1" xr:uid="{4E73CC7F-1574-40E1-B631-2633A0FA8E2A}">
          <x14:formula1>
            <xm:f>'Data Regularization'!$C$2:$C$1048576</xm:f>
          </x14:formula1>
          <xm:sqref>F2:F124</xm:sqref>
        </x14:dataValidation>
        <x14:dataValidation type="list" allowBlank="1" showInputMessage="1" showErrorMessage="1" xr:uid="{1A9052E9-1A1B-4182-970E-19B528E8400C}">
          <x14:formula1>
            <xm:f>'Data Regularization'!$B$2:$B$1048576</xm:f>
          </x14:formula1>
          <xm:sqref>E2:E124</xm:sqref>
        </x14:dataValidation>
        <x14:dataValidation type="list" allowBlank="1" showInputMessage="1" showErrorMessage="1" xr:uid="{834D3A48-61D9-46A2-9443-3B730381FAD6}">
          <x14:formula1>
            <xm:f>'Data Regularization'!$D$2:$D$1048576</xm:f>
          </x14:formula1>
          <xm:sqref>G2:G124</xm:sqref>
        </x14:dataValidation>
        <x14:dataValidation type="list" allowBlank="1" showInputMessage="1" showErrorMessage="1" xr:uid="{63A5B1B6-2B3B-4459-8D35-378924D28FB9}">
          <x14:formula1>
            <xm:f>'Data Regularization'!$E$2:$E$1048576</xm:f>
          </x14:formula1>
          <xm:sqref>K2:K124</xm:sqref>
        </x14:dataValidation>
        <x14:dataValidation type="list" allowBlank="1" showInputMessage="1" showErrorMessage="1" xr:uid="{71AE5803-E2ED-4960-9258-B539B1956FA9}">
          <x14:formula1>
            <xm:f>'Data Regularization'!$F$2:$F$1048576</xm:f>
          </x14:formula1>
          <xm:sqref>L2:L124</xm:sqref>
        </x14:dataValidation>
        <x14:dataValidation type="list" allowBlank="1" showInputMessage="1" showErrorMessage="1" xr:uid="{F3610BAB-B0C5-4327-97EB-BBBD0A8B0524}">
          <x14:formula1>
            <xm:f>'Data Regularization'!$G$2:$G$1048576</xm:f>
          </x14:formula1>
          <xm:sqref>O2:O124</xm:sqref>
        </x14:dataValidation>
        <x14:dataValidation type="list" allowBlank="1" showInputMessage="1" showErrorMessage="1" xr:uid="{4007FB69-E1E6-4C3A-A828-89392DBD3885}">
          <x14:formula1>
            <xm:f>'Data Regularization'!$J$2:$J$1048576</xm:f>
          </x14:formula1>
          <xm:sqref>V2:V124</xm:sqref>
        </x14:dataValidation>
        <x14:dataValidation type="list" allowBlank="1" showInputMessage="1" showErrorMessage="1" xr:uid="{A45F9981-851C-4449-B1D8-8BC63CB6B375}">
          <x14:formula1>
            <xm:f>'Data Regularization'!$K$2:$K$1048576</xm:f>
          </x14:formula1>
          <xm:sqref>W2:W124</xm:sqref>
        </x14:dataValidation>
        <x14:dataValidation type="list" allowBlank="1" showInputMessage="1" showErrorMessage="1" xr:uid="{B999C6F3-9800-46C7-AC94-CCCA1D72DE93}">
          <x14:formula1>
            <xm:f>'Data Regularization'!$L$2:$L$1048576</xm:f>
          </x14:formula1>
          <xm:sqref>X2:X124</xm:sqref>
        </x14:dataValidation>
        <x14:dataValidation type="list" allowBlank="1" showInputMessage="1" showErrorMessage="1" xr:uid="{178A33A0-792A-4D5A-9496-018F388C615E}">
          <x14:formula1>
            <xm:f>'Data Regularization'!$M$2:$M$1048576</xm:f>
          </x14:formula1>
          <xm:sqref>Y2:Y124</xm:sqref>
        </x14:dataValidation>
        <x14:dataValidation type="list" allowBlank="1" showInputMessage="1" showErrorMessage="1" xr:uid="{C401B9F8-33E9-4821-B836-28EC14A98128}">
          <x14:formula1>
            <xm:f>'Data Regularization'!$N$2:$N$1048576</xm:f>
          </x14:formula1>
          <xm:sqref>AA2:AA124</xm:sqref>
        </x14:dataValidation>
        <x14:dataValidation type="list" allowBlank="1" showInputMessage="1" showErrorMessage="1" xr:uid="{C780CE18-7DD0-4EDE-B8A5-D11BBE966671}">
          <x14:formula1>
            <xm:f>'Data Regularization'!$O$2:$O$1048576</xm:f>
          </x14:formula1>
          <xm:sqref>AB2:AB124</xm:sqref>
        </x14:dataValidation>
        <x14:dataValidation type="list" allowBlank="1" showInputMessage="1" showErrorMessage="1" xr:uid="{5DCE69B8-FDC9-4787-B9E4-4B63C915768A}">
          <x14:formula1>
            <xm:f>'Data Regularization'!$H$2:$H$1048576</xm:f>
          </x14:formula1>
          <xm:sqref>T2:T124</xm:sqref>
        </x14:dataValidation>
        <x14:dataValidation type="list" allowBlank="1" showInputMessage="1" xr:uid="{2A377462-BC6B-487A-A7DF-63EBC1F044A9}">
          <x14:formula1>
            <xm:f>'Data Regularization'!$I$2:$I$1048576</xm:f>
          </x14:formula1>
          <xm:sqref>U2:U124</xm:sqref>
        </x14:dataValidation>
        <x14:dataValidation type="list" allowBlank="1" showInputMessage="1" showErrorMessage="1" xr:uid="{18E3B7E9-4F1C-452A-97D7-81675A173845}">
          <x14:formula1>
            <xm:f>'Data Regularization'!$P$2:$P$1048576</xm:f>
          </x14:formula1>
          <xm:sqref>AC2:AC124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221FA-E89D-461A-AA52-BC719CEBB42E}">
  <dimension ref="A1:AG100"/>
  <sheetViews>
    <sheetView workbookViewId="0">
      <pane xSplit="3" ySplit="1" topLeftCell="D2" activePane="bottomRight" state="frozen"/>
      <selection activeCell="S3" sqref="S3"/>
      <selection pane="topRight" activeCell="S3" sqref="S3"/>
      <selection pane="bottomLeft" activeCell="S3" sqref="S3"/>
      <selection pane="bottomRight" activeCell="D2" sqref="D2"/>
    </sheetView>
  </sheetViews>
  <sheetFormatPr defaultRowHeight="14.5"/>
  <cols>
    <col min="10" max="30" width="8.90625" customWidth="1"/>
  </cols>
  <sheetData>
    <row r="1" spans="1:31" s="1" customFormat="1">
      <c r="A1" s="1" t="s">
        <v>0</v>
      </c>
      <c r="B1" s="1" t="s">
        <v>5</v>
      </c>
      <c r="C1" s="1" t="s">
        <v>6</v>
      </c>
      <c r="D1" s="1" t="s">
        <v>1372</v>
      </c>
      <c r="E1" s="1" t="s">
        <v>1373</v>
      </c>
      <c r="F1" s="1" t="s">
        <v>1374</v>
      </c>
      <c r="G1" s="1" t="s">
        <v>3</v>
      </c>
      <c r="H1" s="1" t="s">
        <v>1375</v>
      </c>
      <c r="I1" s="1" t="s">
        <v>1376</v>
      </c>
      <c r="J1" s="1" t="s">
        <v>1377</v>
      </c>
      <c r="K1" s="1" t="s">
        <v>1378</v>
      </c>
      <c r="L1" s="1" t="s">
        <v>1338</v>
      </c>
      <c r="M1" s="1" t="s">
        <v>1379</v>
      </c>
      <c r="N1" s="6" t="s">
        <v>1380</v>
      </c>
      <c r="O1" s="1" t="s">
        <v>1339</v>
      </c>
      <c r="P1" s="1" t="s">
        <v>1381</v>
      </c>
      <c r="Q1" s="1" t="s">
        <v>1541</v>
      </c>
      <c r="R1" s="1" t="s">
        <v>1382</v>
      </c>
      <c r="S1" s="1" t="s">
        <v>1531</v>
      </c>
      <c r="T1" s="1" t="s">
        <v>1532</v>
      </c>
      <c r="U1" s="1" t="s">
        <v>1384</v>
      </c>
      <c r="V1" s="1" t="s">
        <v>1385</v>
      </c>
      <c r="W1" s="1" t="s">
        <v>1386</v>
      </c>
      <c r="X1" s="1" t="s">
        <v>1340</v>
      </c>
      <c r="Y1" s="1" t="s">
        <v>1341</v>
      </c>
      <c r="Z1" s="1" t="s">
        <v>1342</v>
      </c>
      <c r="AA1" s="1" t="s">
        <v>1383</v>
      </c>
      <c r="AB1" s="1" t="s">
        <v>1387</v>
      </c>
      <c r="AC1" s="1" t="s">
        <v>1343</v>
      </c>
      <c r="AD1" s="1" t="s">
        <v>1388</v>
      </c>
      <c r="AE1" s="1" t="s">
        <v>1572</v>
      </c>
    </row>
    <row r="2" spans="1:31" ht="58">
      <c r="A2" s="3" t="s">
        <v>15</v>
      </c>
      <c r="B2" s="3" t="s">
        <v>613</v>
      </c>
      <c r="C2" s="3" t="s">
        <v>615</v>
      </c>
      <c r="F2" t="s">
        <v>557</v>
      </c>
      <c r="G2" s="7" t="s">
        <v>558</v>
      </c>
      <c r="H2" s="7"/>
      <c r="I2" s="7">
        <v>2</v>
      </c>
      <c r="J2" s="7">
        <v>10</v>
      </c>
      <c r="K2" s="7"/>
      <c r="L2" s="7" t="s">
        <v>1351</v>
      </c>
      <c r="M2" s="7"/>
      <c r="N2" s="8"/>
      <c r="O2" s="7" t="s">
        <v>1352</v>
      </c>
      <c r="P2" s="7">
        <v>4</v>
      </c>
      <c r="Q2" s="7">
        <f t="shared" ref="Q2:Q3" si="0">IF(ISNUMBER(P2), (P2/$F$100)*10000, "")</f>
        <v>0.51459520654565105</v>
      </c>
      <c r="R2" s="7"/>
      <c r="S2" s="7" t="s">
        <v>1533</v>
      </c>
      <c r="T2" s="7" t="s">
        <v>1533</v>
      </c>
      <c r="U2" s="7"/>
      <c r="V2" s="7"/>
      <c r="W2" s="7"/>
      <c r="X2" s="7"/>
      <c r="Y2" s="7"/>
      <c r="Z2" s="7"/>
      <c r="AA2" s="7"/>
      <c r="AB2" s="7"/>
      <c r="AC2" s="7"/>
      <c r="AD2" s="7"/>
    </row>
    <row r="3" spans="1:31" ht="130.5">
      <c r="A3" s="3" t="s">
        <v>16</v>
      </c>
      <c r="B3" s="3" t="s">
        <v>617</v>
      </c>
      <c r="C3" s="3" t="s">
        <v>618</v>
      </c>
      <c r="F3" t="s">
        <v>557</v>
      </c>
      <c r="G3" s="7" t="s">
        <v>562</v>
      </c>
      <c r="H3" s="7"/>
      <c r="I3" s="7">
        <v>4</v>
      </c>
      <c r="J3" s="7">
        <v>22</v>
      </c>
      <c r="K3" s="7"/>
      <c r="L3" s="7" t="s">
        <v>1345</v>
      </c>
      <c r="M3" s="7" t="s">
        <v>1401</v>
      </c>
      <c r="N3" s="8" t="s">
        <v>1420</v>
      </c>
      <c r="O3" s="7"/>
      <c r="P3" s="7">
        <v>86</v>
      </c>
      <c r="Q3" s="7">
        <f t="shared" si="0"/>
        <v>11.063796940731496</v>
      </c>
      <c r="R3" s="7"/>
      <c r="S3" s="7" t="s">
        <v>1533</v>
      </c>
      <c r="T3" s="7" t="s">
        <v>1533</v>
      </c>
      <c r="U3" s="7" t="s">
        <v>1389</v>
      </c>
      <c r="V3" s="7"/>
      <c r="W3" s="7"/>
      <c r="X3" s="7"/>
      <c r="Y3" s="7"/>
      <c r="Z3" s="7"/>
      <c r="AA3" s="7"/>
      <c r="AB3" s="7"/>
      <c r="AC3" s="7"/>
      <c r="AD3" s="7"/>
    </row>
    <row r="4" spans="1:31" ht="101.5">
      <c r="A4" s="3" t="s">
        <v>19</v>
      </c>
      <c r="B4" s="3" t="s">
        <v>629</v>
      </c>
      <c r="C4" s="3" t="s">
        <v>628</v>
      </c>
      <c r="G4" s="7" t="s">
        <v>562</v>
      </c>
      <c r="H4" s="7"/>
      <c r="I4" s="7">
        <v>1</v>
      </c>
      <c r="J4" s="7">
        <v>3</v>
      </c>
      <c r="K4" s="7" t="s">
        <v>1359</v>
      </c>
      <c r="L4" s="7" t="s">
        <v>1351</v>
      </c>
      <c r="M4" s="7"/>
      <c r="N4" s="8"/>
      <c r="O4" s="7"/>
      <c r="P4" s="7">
        <v>9418</v>
      </c>
      <c r="Q4" s="7">
        <f>IF(ISNUMBER(P4), (P4/$F$100)*10000, "")</f>
        <v>1211.6144138117354</v>
      </c>
      <c r="R4" s="7"/>
      <c r="S4" s="7" t="s">
        <v>1533</v>
      </c>
      <c r="T4" s="7" t="s">
        <v>1533</v>
      </c>
      <c r="U4" s="7" t="s">
        <v>4</v>
      </c>
      <c r="V4" s="7"/>
      <c r="W4" s="7"/>
      <c r="X4" s="7"/>
      <c r="Y4" s="7"/>
      <c r="Z4" s="7"/>
      <c r="AA4" s="7"/>
      <c r="AB4" s="7"/>
      <c r="AC4" s="7"/>
      <c r="AD4" s="7"/>
    </row>
    <row r="5" spans="1:31" ht="275.5">
      <c r="A5" s="3" t="s">
        <v>27</v>
      </c>
      <c r="B5" s="3" t="s">
        <v>650</v>
      </c>
      <c r="C5" s="3" t="s">
        <v>1518</v>
      </c>
      <c r="G5" s="7" t="s">
        <v>558</v>
      </c>
      <c r="H5" s="7"/>
      <c r="I5" s="7">
        <v>5</v>
      </c>
      <c r="J5" s="7">
        <v>31</v>
      </c>
      <c r="K5" s="7"/>
      <c r="L5" s="7" t="s">
        <v>1345</v>
      </c>
      <c r="M5" s="7" t="s">
        <v>1401</v>
      </c>
      <c r="N5" s="8" t="s">
        <v>1423</v>
      </c>
      <c r="O5" s="7"/>
      <c r="P5" s="7">
        <v>3</v>
      </c>
      <c r="Q5" s="7">
        <f t="shared" ref="Q5:Q48" si="1">IF(ISNUMBER(P5), (P5/$F$100)*10000, "")</f>
        <v>0.38594640490923826</v>
      </c>
      <c r="R5" s="7"/>
      <c r="S5" s="7" t="s">
        <v>1533</v>
      </c>
      <c r="T5" s="7" t="s">
        <v>1533</v>
      </c>
      <c r="U5" s="7"/>
      <c r="V5" s="7"/>
      <c r="W5" s="7"/>
      <c r="X5" s="7"/>
      <c r="Y5" s="7"/>
      <c r="Z5" s="7"/>
      <c r="AA5" s="7"/>
      <c r="AB5" s="7"/>
      <c r="AC5" s="7"/>
      <c r="AD5" s="7"/>
    </row>
    <row r="6" spans="1:31" ht="261">
      <c r="A6" s="3" t="s">
        <v>27</v>
      </c>
      <c r="B6" s="3" t="s">
        <v>650</v>
      </c>
      <c r="C6" s="3" t="s">
        <v>658</v>
      </c>
      <c r="F6" t="s">
        <v>557</v>
      </c>
      <c r="G6" s="7" t="s">
        <v>558</v>
      </c>
      <c r="H6" s="7"/>
      <c r="I6" s="7">
        <v>3</v>
      </c>
      <c r="J6" s="7">
        <v>13</v>
      </c>
      <c r="K6" s="7"/>
      <c r="L6" s="7" t="s">
        <v>1345</v>
      </c>
      <c r="M6" s="7" t="s">
        <v>1419</v>
      </c>
      <c r="N6" s="8" t="s">
        <v>1425</v>
      </c>
      <c r="O6" s="7"/>
      <c r="P6" s="7">
        <v>0</v>
      </c>
      <c r="Q6" s="7">
        <f t="shared" si="1"/>
        <v>0</v>
      </c>
      <c r="R6" s="7"/>
      <c r="S6" s="7" t="s">
        <v>1533</v>
      </c>
      <c r="T6" s="7" t="s">
        <v>1533</v>
      </c>
      <c r="U6" s="7"/>
      <c r="V6" s="7"/>
      <c r="W6" s="7"/>
      <c r="X6" s="7"/>
      <c r="Y6" s="7"/>
      <c r="Z6" s="7"/>
      <c r="AA6" s="7"/>
      <c r="AB6" s="7"/>
      <c r="AC6" s="7"/>
      <c r="AD6" s="7"/>
    </row>
    <row r="7" spans="1:31" ht="87">
      <c r="A7" s="3" t="s">
        <v>35</v>
      </c>
      <c r="B7" s="3" t="s">
        <v>669</v>
      </c>
      <c r="C7" s="3" t="s">
        <v>670</v>
      </c>
      <c r="G7" s="7" t="s">
        <v>558</v>
      </c>
      <c r="H7" s="7"/>
      <c r="I7" s="7">
        <v>1</v>
      </c>
      <c r="J7" s="7">
        <v>5</v>
      </c>
      <c r="K7" s="7" t="s">
        <v>1366</v>
      </c>
      <c r="L7" s="7" t="s">
        <v>1351</v>
      </c>
      <c r="M7" s="7"/>
      <c r="N7" s="8"/>
      <c r="O7" s="7"/>
      <c r="P7" s="7">
        <v>3678</v>
      </c>
      <c r="Q7" s="7">
        <f t="shared" si="1"/>
        <v>473.17029241872609</v>
      </c>
      <c r="R7" s="7"/>
      <c r="S7" s="7" t="s">
        <v>1533</v>
      </c>
      <c r="T7" s="7" t="s">
        <v>1533</v>
      </c>
      <c r="U7" s="7"/>
      <c r="V7" s="7"/>
      <c r="W7" s="7"/>
      <c r="X7" s="7"/>
      <c r="Y7" s="7"/>
      <c r="Z7" s="7"/>
      <c r="AA7" s="7"/>
      <c r="AB7" s="7"/>
      <c r="AC7" s="7"/>
      <c r="AD7" s="7"/>
    </row>
    <row r="8" spans="1:31" ht="29">
      <c r="A8" s="3" t="s">
        <v>41</v>
      </c>
      <c r="B8" s="3" t="s">
        <v>685</v>
      </c>
      <c r="C8" s="3" t="s">
        <v>686</v>
      </c>
      <c r="G8" s="7" t="s">
        <v>562</v>
      </c>
      <c r="H8" s="7"/>
      <c r="I8" s="7">
        <v>1</v>
      </c>
      <c r="J8" s="7">
        <v>2</v>
      </c>
      <c r="K8" s="7" t="s">
        <v>1350</v>
      </c>
      <c r="L8" s="7" t="s">
        <v>1391</v>
      </c>
      <c r="M8" s="7"/>
      <c r="N8" s="8"/>
      <c r="O8" s="7"/>
      <c r="P8" s="7">
        <v>10929</v>
      </c>
      <c r="Q8" s="7">
        <f t="shared" si="1"/>
        <v>1406.0027530843549</v>
      </c>
      <c r="R8" s="7"/>
      <c r="S8" s="7" t="s">
        <v>1533</v>
      </c>
      <c r="T8" s="7" t="s">
        <v>1533</v>
      </c>
      <c r="U8" s="7"/>
      <c r="V8" s="7"/>
      <c r="W8" s="7"/>
      <c r="X8" s="7"/>
      <c r="Y8" s="7"/>
      <c r="Z8" s="7"/>
      <c r="AA8" s="7"/>
      <c r="AB8" s="7"/>
      <c r="AC8" s="7"/>
      <c r="AD8" s="7"/>
    </row>
    <row r="9" spans="1:31" ht="29">
      <c r="A9" s="3" t="s">
        <v>41</v>
      </c>
      <c r="B9" s="3" t="s">
        <v>684</v>
      </c>
      <c r="C9" s="3" t="s">
        <v>687</v>
      </c>
      <c r="G9" s="7" t="s">
        <v>562</v>
      </c>
      <c r="H9" s="7"/>
      <c r="I9" s="7">
        <v>1</v>
      </c>
      <c r="J9" s="7">
        <v>2</v>
      </c>
      <c r="K9" s="7" t="s">
        <v>1350</v>
      </c>
      <c r="L9" s="7" t="s">
        <v>1391</v>
      </c>
      <c r="M9" s="7"/>
      <c r="N9" s="8"/>
      <c r="O9" s="7"/>
      <c r="P9" s="7">
        <v>10929</v>
      </c>
      <c r="Q9" s="7">
        <f t="shared" si="1"/>
        <v>1406.0027530843549</v>
      </c>
      <c r="R9" s="7"/>
      <c r="S9" s="7" t="s">
        <v>1533</v>
      </c>
      <c r="T9" s="7" t="s">
        <v>1533</v>
      </c>
      <c r="U9" s="7"/>
      <c r="V9" s="7"/>
      <c r="W9" s="7"/>
      <c r="X9" s="7"/>
      <c r="Y9" s="7"/>
      <c r="Z9" s="7"/>
      <c r="AA9" s="7"/>
      <c r="AB9" s="7"/>
      <c r="AC9" s="7"/>
      <c r="AD9" s="7"/>
    </row>
    <row r="10" spans="1:31" ht="58">
      <c r="A10" s="3" t="s">
        <v>42</v>
      </c>
      <c r="B10" s="3" t="s">
        <v>692</v>
      </c>
      <c r="C10" s="3" t="s">
        <v>693</v>
      </c>
      <c r="G10" s="7" t="s">
        <v>558</v>
      </c>
      <c r="H10" s="7"/>
      <c r="I10" s="7">
        <v>1</v>
      </c>
      <c r="J10" s="7">
        <v>7</v>
      </c>
      <c r="K10" s="7" t="s">
        <v>1364</v>
      </c>
      <c r="L10" s="7" t="s">
        <v>1345</v>
      </c>
      <c r="M10" s="7" t="s">
        <v>1407</v>
      </c>
      <c r="N10" s="8" t="s">
        <v>1410</v>
      </c>
      <c r="O10" s="7"/>
      <c r="P10" s="7">
        <v>1056</v>
      </c>
      <c r="Q10" s="7">
        <f t="shared" si="1"/>
        <v>135.85313452805187</v>
      </c>
      <c r="R10" s="7"/>
      <c r="S10" s="7" t="s">
        <v>1533</v>
      </c>
      <c r="T10" s="7" t="s">
        <v>1533</v>
      </c>
      <c r="U10" s="7"/>
      <c r="V10" s="7"/>
      <c r="W10" s="7"/>
      <c r="X10" s="7"/>
      <c r="Y10" s="7"/>
      <c r="Z10" s="7"/>
      <c r="AA10" s="7"/>
      <c r="AB10" s="7"/>
      <c r="AC10" s="7"/>
      <c r="AD10" s="7"/>
    </row>
    <row r="11" spans="1:31" ht="29">
      <c r="A11" s="3" t="s">
        <v>52</v>
      </c>
      <c r="B11" s="3" t="s">
        <v>710</v>
      </c>
      <c r="C11" s="3" t="s">
        <v>707</v>
      </c>
      <c r="G11" s="7" t="s">
        <v>562</v>
      </c>
      <c r="H11" s="7"/>
      <c r="I11" s="7">
        <v>1</v>
      </c>
      <c r="J11" s="7">
        <v>3</v>
      </c>
      <c r="K11" s="7" t="s">
        <v>1350</v>
      </c>
      <c r="L11" s="7" t="s">
        <v>1351</v>
      </c>
      <c r="M11" s="7"/>
      <c r="N11" s="8"/>
      <c r="O11" s="7"/>
      <c r="P11" s="7">
        <v>10929</v>
      </c>
      <c r="Q11" s="7">
        <f t="shared" si="1"/>
        <v>1406.0027530843549</v>
      </c>
      <c r="R11" s="7"/>
      <c r="S11" s="7" t="s">
        <v>1533</v>
      </c>
      <c r="T11" s="7" t="s">
        <v>1533</v>
      </c>
      <c r="U11" s="7"/>
      <c r="V11" s="7"/>
      <c r="W11" s="7"/>
      <c r="X11" s="7"/>
      <c r="Y11" s="7"/>
      <c r="Z11" s="7"/>
      <c r="AA11" s="7"/>
      <c r="AB11" s="7"/>
      <c r="AC11" s="7"/>
      <c r="AD11" s="7"/>
    </row>
    <row r="12" spans="1:31" ht="87">
      <c r="A12" s="3" t="s">
        <v>64</v>
      </c>
      <c r="B12" s="3" t="s">
        <v>759</v>
      </c>
      <c r="C12" s="3" t="s">
        <v>760</v>
      </c>
      <c r="G12" s="7" t="s">
        <v>558</v>
      </c>
      <c r="H12" s="7"/>
      <c r="I12" s="7">
        <v>3</v>
      </c>
      <c r="J12" s="7">
        <v>16</v>
      </c>
      <c r="K12" s="7"/>
      <c r="L12" s="7" t="s">
        <v>1345</v>
      </c>
      <c r="M12" s="7" t="s">
        <v>1401</v>
      </c>
      <c r="N12" s="8" t="s">
        <v>1418</v>
      </c>
      <c r="O12" s="7"/>
      <c r="P12" s="7">
        <v>14</v>
      </c>
      <c r="Q12" s="7">
        <f t="shared" si="1"/>
        <v>1.8010832229097786</v>
      </c>
      <c r="R12" s="7"/>
      <c r="S12" s="7" t="s">
        <v>1533</v>
      </c>
      <c r="T12" s="7" t="s">
        <v>1533</v>
      </c>
      <c r="U12" s="7"/>
      <c r="V12" s="7"/>
      <c r="W12" s="7"/>
      <c r="X12" s="7"/>
      <c r="Y12" s="7"/>
      <c r="Z12" s="7"/>
      <c r="AA12" s="7"/>
      <c r="AB12" s="7"/>
      <c r="AC12" s="7"/>
      <c r="AD12" s="7"/>
    </row>
    <row r="13" spans="1:31" ht="87">
      <c r="A13" s="3" t="s">
        <v>71</v>
      </c>
      <c r="B13" s="3" t="s">
        <v>790</v>
      </c>
      <c r="C13" s="3" t="s">
        <v>789</v>
      </c>
      <c r="F13" t="s">
        <v>565</v>
      </c>
      <c r="G13" s="7" t="s">
        <v>562</v>
      </c>
      <c r="H13" s="7"/>
      <c r="I13" s="7">
        <v>1</v>
      </c>
      <c r="J13" s="7">
        <v>3</v>
      </c>
      <c r="K13" s="7" t="s">
        <v>1350</v>
      </c>
      <c r="L13" s="7" t="s">
        <v>1351</v>
      </c>
      <c r="M13" s="7"/>
      <c r="N13" s="8"/>
      <c r="O13" s="7"/>
      <c r="P13" s="7">
        <v>10929</v>
      </c>
      <c r="Q13" s="7">
        <f t="shared" si="1"/>
        <v>1406.0027530843549</v>
      </c>
      <c r="R13" s="7"/>
      <c r="S13" s="7" t="s">
        <v>1533</v>
      </c>
      <c r="T13" s="7" t="s">
        <v>1533</v>
      </c>
      <c r="U13" s="7"/>
      <c r="V13" s="7"/>
      <c r="W13" s="7"/>
      <c r="X13" s="7"/>
      <c r="Y13" s="7"/>
      <c r="Z13" s="7"/>
      <c r="AA13" s="7"/>
      <c r="AB13" s="7"/>
      <c r="AC13" s="7"/>
      <c r="AD13" s="7"/>
    </row>
    <row r="14" spans="1:31" ht="29">
      <c r="A14" s="3" t="s">
        <v>74</v>
      </c>
      <c r="B14" s="3" t="s">
        <v>804</v>
      </c>
      <c r="C14" s="3" t="s">
        <v>1631</v>
      </c>
      <c r="G14" s="7" t="s">
        <v>558</v>
      </c>
      <c r="H14" s="7"/>
      <c r="I14" s="7">
        <v>1</v>
      </c>
      <c r="J14" s="7">
        <v>4</v>
      </c>
      <c r="K14" s="7" t="s">
        <v>1350</v>
      </c>
      <c r="L14" s="7" t="s">
        <v>1345</v>
      </c>
      <c r="M14" s="7" t="s">
        <v>1407</v>
      </c>
      <c r="N14" s="8" t="s">
        <v>1410</v>
      </c>
      <c r="O14" s="7"/>
      <c r="P14" s="7">
        <v>10929</v>
      </c>
      <c r="Q14" s="7">
        <f t="shared" si="1"/>
        <v>1406.0027530843549</v>
      </c>
      <c r="R14" s="7"/>
      <c r="S14" s="7" t="s">
        <v>1533</v>
      </c>
      <c r="T14" s="7" t="s">
        <v>1533</v>
      </c>
      <c r="U14" s="7"/>
      <c r="V14" s="7"/>
      <c r="W14" s="7"/>
      <c r="X14" s="7"/>
      <c r="Y14" s="7"/>
      <c r="Z14" s="7"/>
      <c r="AA14" s="7"/>
      <c r="AB14" s="7"/>
      <c r="AC14" s="7"/>
      <c r="AD14" s="7"/>
    </row>
    <row r="15" spans="1:31" ht="58">
      <c r="A15" s="3" t="s">
        <v>77</v>
      </c>
      <c r="B15" s="3" t="s">
        <v>813</v>
      </c>
      <c r="C15" s="3" t="s">
        <v>810</v>
      </c>
      <c r="G15" s="7" t="s">
        <v>562</v>
      </c>
      <c r="H15" s="7"/>
      <c r="I15" s="7">
        <v>1</v>
      </c>
      <c r="J15" s="7">
        <v>6</v>
      </c>
      <c r="K15" s="7" t="s">
        <v>1397</v>
      </c>
      <c r="L15" s="7" t="s">
        <v>1351</v>
      </c>
      <c r="M15" s="7"/>
      <c r="N15" s="8"/>
      <c r="O15" s="7"/>
      <c r="P15" s="7">
        <v>488</v>
      </c>
      <c r="Q15" s="7">
        <f t="shared" si="1"/>
        <v>62.780615198569429</v>
      </c>
      <c r="R15" s="7"/>
      <c r="S15" s="7" t="s">
        <v>1533</v>
      </c>
      <c r="T15" s="7" t="s">
        <v>1533</v>
      </c>
      <c r="U15" s="7"/>
      <c r="V15" s="7"/>
      <c r="W15" s="7"/>
      <c r="X15" s="7"/>
      <c r="Y15" s="7"/>
      <c r="Z15" s="7"/>
      <c r="AA15" s="7"/>
      <c r="AB15" s="7"/>
      <c r="AC15" s="7"/>
      <c r="AD15" s="7"/>
    </row>
    <row r="16" spans="1:31" ht="43.5">
      <c r="A16" s="3" t="s">
        <v>79</v>
      </c>
      <c r="B16" s="3" t="s">
        <v>814</v>
      </c>
      <c r="C16" s="3" t="s">
        <v>815</v>
      </c>
      <c r="G16" s="7" t="s">
        <v>562</v>
      </c>
      <c r="H16" s="7"/>
      <c r="I16" s="7">
        <v>1</v>
      </c>
      <c r="J16" s="7">
        <v>3</v>
      </c>
      <c r="K16" s="7" t="s">
        <v>1359</v>
      </c>
      <c r="L16" s="7" t="s">
        <v>1351</v>
      </c>
      <c r="M16" s="7"/>
      <c r="N16" s="8"/>
      <c r="O16" s="7"/>
      <c r="P16" s="7">
        <v>653</v>
      </c>
      <c r="Q16" s="7">
        <f t="shared" si="1"/>
        <v>84.007667468577537</v>
      </c>
      <c r="R16" s="7"/>
      <c r="S16" s="7" t="s">
        <v>1533</v>
      </c>
      <c r="T16" s="7" t="s">
        <v>1533</v>
      </c>
      <c r="U16" s="7"/>
      <c r="V16" s="7"/>
      <c r="W16" s="7"/>
      <c r="X16" s="7"/>
      <c r="Y16" s="7"/>
      <c r="Z16" s="7"/>
      <c r="AA16" s="7"/>
      <c r="AB16" s="7"/>
      <c r="AC16" s="7"/>
      <c r="AD16" s="7"/>
    </row>
    <row r="17" spans="1:30" ht="29">
      <c r="A17" s="3" t="s">
        <v>93</v>
      </c>
      <c r="B17" s="3" t="s">
        <v>842</v>
      </c>
      <c r="C17" s="3" t="s">
        <v>843</v>
      </c>
      <c r="G17" s="7" t="s">
        <v>558</v>
      </c>
      <c r="H17" s="7"/>
      <c r="I17" s="7">
        <v>1</v>
      </c>
      <c r="J17" s="7">
        <v>1</v>
      </c>
      <c r="K17" s="7" t="s">
        <v>1366</v>
      </c>
      <c r="L17" s="7" t="s">
        <v>1391</v>
      </c>
      <c r="M17" s="7"/>
      <c r="N17" s="8"/>
      <c r="O17" s="7"/>
      <c r="P17" s="7">
        <v>615</v>
      </c>
      <c r="Q17" s="7">
        <f t="shared" si="1"/>
        <v>79.119013006393843</v>
      </c>
      <c r="R17" s="7"/>
      <c r="S17" s="7" t="s">
        <v>1533</v>
      </c>
      <c r="T17" s="7" t="s">
        <v>1533</v>
      </c>
      <c r="U17" s="7"/>
      <c r="V17" s="7"/>
      <c r="W17" s="7"/>
      <c r="X17" s="7"/>
      <c r="Y17" s="7"/>
      <c r="Z17" s="7"/>
      <c r="AA17" s="7"/>
      <c r="AB17" s="7"/>
      <c r="AC17" s="7"/>
      <c r="AD17" s="7"/>
    </row>
    <row r="18" spans="1:30" ht="43.5">
      <c r="A18" s="3" t="s">
        <v>95</v>
      </c>
      <c r="B18" s="3" t="s">
        <v>848</v>
      </c>
      <c r="C18" s="3" t="s">
        <v>845</v>
      </c>
      <c r="G18" s="7" t="s">
        <v>562</v>
      </c>
      <c r="H18" s="7"/>
      <c r="I18" s="7">
        <v>1</v>
      </c>
      <c r="J18" s="7">
        <v>1</v>
      </c>
      <c r="K18" s="7" t="s">
        <v>1350</v>
      </c>
      <c r="L18" s="7" t="s">
        <v>1391</v>
      </c>
      <c r="M18" s="7"/>
      <c r="N18" s="8"/>
      <c r="O18" s="7"/>
      <c r="P18" s="7">
        <v>10929</v>
      </c>
      <c r="Q18" s="7">
        <f t="shared" si="1"/>
        <v>1406.0027530843549</v>
      </c>
      <c r="R18" s="7"/>
      <c r="S18" s="7" t="s">
        <v>1533</v>
      </c>
      <c r="T18" s="7" t="s">
        <v>1533</v>
      </c>
      <c r="U18" s="7"/>
      <c r="V18" s="7"/>
      <c r="W18" s="7"/>
      <c r="X18" s="7"/>
      <c r="Y18" s="7"/>
      <c r="Z18" s="7"/>
      <c r="AA18" s="7"/>
      <c r="AB18" s="7"/>
      <c r="AC18" s="7"/>
      <c r="AD18" s="7"/>
    </row>
    <row r="19" spans="1:30" ht="116">
      <c r="A19" s="3" t="s">
        <v>109</v>
      </c>
      <c r="B19" s="3" t="s">
        <v>1451</v>
      </c>
      <c r="C19" s="3" t="s">
        <v>881</v>
      </c>
      <c r="G19" s="7" t="s">
        <v>562</v>
      </c>
      <c r="H19" s="7"/>
      <c r="I19" s="7">
        <v>3</v>
      </c>
      <c r="J19" s="7">
        <v>12</v>
      </c>
      <c r="K19" s="7"/>
      <c r="L19" s="7" t="s">
        <v>1351</v>
      </c>
      <c r="M19" s="7"/>
      <c r="N19" s="8"/>
      <c r="O19" s="7"/>
      <c r="P19" s="7">
        <v>11</v>
      </c>
      <c r="Q19" s="7">
        <f t="shared" si="1"/>
        <v>1.4151368180005404</v>
      </c>
      <c r="R19" s="7"/>
      <c r="S19" s="7" t="s">
        <v>1533</v>
      </c>
      <c r="T19" s="7" t="s">
        <v>1533</v>
      </c>
      <c r="U19" s="7"/>
      <c r="V19" s="7"/>
      <c r="W19" s="7"/>
      <c r="X19" s="7"/>
      <c r="Y19" s="7"/>
      <c r="Z19" s="7"/>
      <c r="AA19" s="7"/>
      <c r="AB19" s="7"/>
      <c r="AC19" s="7"/>
      <c r="AD19" s="7"/>
    </row>
    <row r="20" spans="1:30" ht="43.5">
      <c r="A20" s="3" t="s">
        <v>114</v>
      </c>
      <c r="B20" s="3" t="s">
        <v>892</v>
      </c>
      <c r="C20" s="3" t="s">
        <v>893</v>
      </c>
      <c r="G20" s="7" t="s">
        <v>558</v>
      </c>
      <c r="H20" s="7"/>
      <c r="I20" s="7">
        <v>1</v>
      </c>
      <c r="J20" s="7">
        <v>3</v>
      </c>
      <c r="K20" s="7" t="s">
        <v>1350</v>
      </c>
      <c r="L20" s="7" t="s">
        <v>1351</v>
      </c>
      <c r="M20" s="7"/>
      <c r="N20" s="8"/>
      <c r="O20" s="7"/>
      <c r="P20" s="7">
        <v>10929</v>
      </c>
      <c r="Q20" s="7">
        <f t="shared" si="1"/>
        <v>1406.0027530843549</v>
      </c>
      <c r="R20" s="7"/>
      <c r="S20" s="7" t="s">
        <v>1533</v>
      </c>
      <c r="T20" s="7" t="s">
        <v>1533</v>
      </c>
      <c r="U20" s="7"/>
      <c r="V20" s="7"/>
      <c r="W20" s="7"/>
      <c r="X20" s="7"/>
      <c r="Y20" s="7"/>
      <c r="Z20" s="7"/>
      <c r="AA20" s="7"/>
      <c r="AB20" s="7"/>
      <c r="AC20" s="7"/>
      <c r="AD20" s="7"/>
    </row>
    <row r="21" spans="1:30" ht="43.5">
      <c r="A21" s="3" t="s">
        <v>131</v>
      </c>
      <c r="B21" s="3" t="s">
        <v>933</v>
      </c>
      <c r="C21" s="3" t="s">
        <v>934</v>
      </c>
      <c r="F21" t="s">
        <v>565</v>
      </c>
      <c r="G21" s="7" t="s">
        <v>562</v>
      </c>
      <c r="H21" s="7"/>
      <c r="I21" s="7">
        <v>1</v>
      </c>
      <c r="J21" s="7">
        <v>3</v>
      </c>
      <c r="K21" s="7" t="s">
        <v>1359</v>
      </c>
      <c r="L21" s="7" t="s">
        <v>1351</v>
      </c>
      <c r="M21" s="7"/>
      <c r="N21" s="8"/>
      <c r="O21" s="7"/>
      <c r="P21" s="7">
        <v>9418</v>
      </c>
      <c r="Q21" s="7">
        <f t="shared" si="1"/>
        <v>1211.6144138117354</v>
      </c>
      <c r="R21" s="7"/>
      <c r="S21" s="7" t="s">
        <v>1533</v>
      </c>
      <c r="T21" s="7" t="s">
        <v>1533</v>
      </c>
      <c r="U21" s="7"/>
      <c r="V21" s="7"/>
      <c r="W21" s="7"/>
      <c r="X21" s="7"/>
      <c r="Y21" s="7"/>
      <c r="Z21" s="7"/>
      <c r="AA21" s="7"/>
      <c r="AB21" s="7"/>
      <c r="AC21" s="7"/>
      <c r="AD21" s="7"/>
    </row>
    <row r="22" spans="1:30" ht="58">
      <c r="A22" s="3" t="s">
        <v>133</v>
      </c>
      <c r="B22" s="3" t="s">
        <v>945</v>
      </c>
      <c r="C22" s="3" t="s">
        <v>946</v>
      </c>
      <c r="G22" s="7" t="s">
        <v>558</v>
      </c>
      <c r="H22" s="7"/>
      <c r="I22" s="7">
        <v>1</v>
      </c>
      <c r="J22" s="7">
        <v>2</v>
      </c>
      <c r="K22" s="7" t="s">
        <v>1368</v>
      </c>
      <c r="L22" s="7" t="s">
        <v>1391</v>
      </c>
      <c r="M22" s="7"/>
      <c r="N22" s="8"/>
      <c r="O22" s="7"/>
      <c r="P22" s="7">
        <v>1942</v>
      </c>
      <c r="Q22" s="7">
        <f t="shared" si="1"/>
        <v>249.83597277791355</v>
      </c>
      <c r="R22" s="7"/>
      <c r="S22" s="7" t="s">
        <v>1533</v>
      </c>
      <c r="T22" s="7" t="s">
        <v>1533</v>
      </c>
      <c r="U22" s="7"/>
      <c r="V22" s="7"/>
      <c r="W22" s="7"/>
      <c r="X22" s="7"/>
      <c r="Y22" s="7"/>
      <c r="Z22" s="7"/>
      <c r="AA22" s="7"/>
      <c r="AB22" s="7"/>
      <c r="AC22" s="7"/>
      <c r="AD22" s="7"/>
    </row>
    <row r="23" spans="1:30" ht="43.5">
      <c r="A23" s="3" t="s">
        <v>141</v>
      </c>
      <c r="B23" s="3" t="s">
        <v>954</v>
      </c>
      <c r="C23" s="3" t="s">
        <v>955</v>
      </c>
      <c r="G23" s="7" t="s">
        <v>562</v>
      </c>
      <c r="H23" s="7"/>
      <c r="I23" s="7">
        <v>2</v>
      </c>
      <c r="J23" s="7">
        <v>3</v>
      </c>
      <c r="K23" s="7"/>
      <c r="L23" s="7" t="s">
        <v>1351</v>
      </c>
      <c r="M23" s="7"/>
      <c r="N23" s="8"/>
      <c r="O23" s="7"/>
      <c r="P23" s="7">
        <v>4</v>
      </c>
      <c r="Q23" s="7">
        <f t="shared" si="1"/>
        <v>0.51459520654565105</v>
      </c>
      <c r="R23" s="7"/>
      <c r="S23" s="7" t="s">
        <v>1533</v>
      </c>
      <c r="T23" s="7" t="s">
        <v>1533</v>
      </c>
      <c r="U23" s="7"/>
      <c r="V23" s="7"/>
      <c r="W23" s="7"/>
      <c r="X23" s="7"/>
      <c r="Y23" s="7"/>
      <c r="Z23" s="7"/>
      <c r="AA23" s="7"/>
      <c r="AB23" s="7"/>
      <c r="AC23" s="7"/>
      <c r="AD23" s="7"/>
    </row>
    <row r="24" spans="1:30" ht="43.5">
      <c r="A24" s="3" t="s">
        <v>143</v>
      </c>
      <c r="B24" s="3" t="s">
        <v>963</v>
      </c>
      <c r="C24" s="3" t="s">
        <v>962</v>
      </c>
      <c r="G24" s="7" t="s">
        <v>562</v>
      </c>
      <c r="H24" s="7"/>
      <c r="I24" s="7">
        <v>1</v>
      </c>
      <c r="J24" s="7">
        <v>3</v>
      </c>
      <c r="K24" s="7" t="s">
        <v>1368</v>
      </c>
      <c r="L24" s="7" t="s">
        <v>1351</v>
      </c>
      <c r="M24" s="7"/>
      <c r="N24" s="8"/>
      <c r="O24" s="7"/>
      <c r="P24" s="7">
        <v>88</v>
      </c>
      <c r="Q24" s="7">
        <f t="shared" si="1"/>
        <v>11.321094544004323</v>
      </c>
      <c r="R24" s="7"/>
      <c r="S24" s="7" t="s">
        <v>1533</v>
      </c>
      <c r="T24" s="7" t="s">
        <v>1533</v>
      </c>
      <c r="U24" s="7" t="s">
        <v>1389</v>
      </c>
      <c r="V24" s="7"/>
      <c r="W24" s="7"/>
      <c r="X24" s="7"/>
      <c r="Y24" s="7"/>
      <c r="Z24" s="7"/>
      <c r="AA24" s="7"/>
      <c r="AB24" s="7"/>
      <c r="AC24" s="7"/>
      <c r="AD24" s="7"/>
    </row>
    <row r="25" spans="1:30" ht="29">
      <c r="A25" s="3" t="s">
        <v>145</v>
      </c>
      <c r="B25" s="3" t="s">
        <v>580</v>
      </c>
      <c r="C25" s="3" t="s">
        <v>581</v>
      </c>
      <c r="G25" s="7" t="s">
        <v>562</v>
      </c>
      <c r="H25" s="7"/>
      <c r="I25" s="7">
        <v>1</v>
      </c>
      <c r="J25" s="7">
        <v>3</v>
      </c>
      <c r="K25" s="7" t="s">
        <v>1350</v>
      </c>
      <c r="L25" s="7" t="s">
        <v>1351</v>
      </c>
      <c r="M25" s="7"/>
      <c r="N25" s="8"/>
      <c r="O25" s="7"/>
      <c r="P25" s="7">
        <v>10929</v>
      </c>
      <c r="Q25" s="7">
        <f t="shared" si="1"/>
        <v>1406.0027530843549</v>
      </c>
      <c r="R25" s="7"/>
      <c r="S25" s="7" t="s">
        <v>1533</v>
      </c>
      <c r="T25" s="7" t="s">
        <v>1533</v>
      </c>
      <c r="U25" s="7" t="s">
        <v>1389</v>
      </c>
      <c r="V25" s="7"/>
      <c r="W25" s="7"/>
      <c r="X25" s="7"/>
      <c r="Y25" s="7"/>
      <c r="Z25" s="7"/>
      <c r="AA25" s="7"/>
      <c r="AB25" s="7"/>
      <c r="AC25" s="7"/>
      <c r="AD25" s="7"/>
    </row>
    <row r="26" spans="1:30" ht="87">
      <c r="A26" s="3" t="s">
        <v>148</v>
      </c>
      <c r="B26" s="3" t="s">
        <v>970</v>
      </c>
      <c r="C26" s="3" t="s">
        <v>973</v>
      </c>
      <c r="G26" s="7" t="s">
        <v>558</v>
      </c>
      <c r="H26" s="7"/>
      <c r="I26" s="7">
        <v>1</v>
      </c>
      <c r="J26" s="7">
        <v>4</v>
      </c>
      <c r="K26" s="7" t="s">
        <v>1350</v>
      </c>
      <c r="L26" s="7" t="s">
        <v>1345</v>
      </c>
      <c r="M26" s="7" t="s">
        <v>1407</v>
      </c>
      <c r="N26" s="8" t="s">
        <v>1410</v>
      </c>
      <c r="O26" s="7"/>
      <c r="P26" s="7">
        <v>10929</v>
      </c>
      <c r="Q26" s="7">
        <f t="shared" si="1"/>
        <v>1406.0027530843549</v>
      </c>
      <c r="R26" s="7"/>
      <c r="S26" s="7" t="s">
        <v>1533</v>
      </c>
      <c r="T26" s="7" t="s">
        <v>1533</v>
      </c>
      <c r="U26" s="7"/>
      <c r="V26" s="7"/>
      <c r="W26" s="7"/>
      <c r="X26" s="7"/>
      <c r="Y26" s="7"/>
      <c r="Z26" s="7"/>
      <c r="AA26" s="7"/>
      <c r="AB26" s="7"/>
      <c r="AC26" s="7"/>
      <c r="AD26" s="7"/>
    </row>
    <row r="27" spans="1:30" ht="43.5">
      <c r="A27" s="3" t="s">
        <v>150</v>
      </c>
      <c r="B27" s="3" t="s">
        <v>979</v>
      </c>
      <c r="C27" s="3" t="s">
        <v>980</v>
      </c>
      <c r="F27" t="s">
        <v>557</v>
      </c>
      <c r="G27" s="7" t="s">
        <v>558</v>
      </c>
      <c r="H27" s="7"/>
      <c r="I27" s="7">
        <v>1</v>
      </c>
      <c r="J27" s="7">
        <v>3</v>
      </c>
      <c r="K27" s="7" t="s">
        <v>1344</v>
      </c>
      <c r="L27" s="7" t="s">
        <v>1345</v>
      </c>
      <c r="M27" s="7" t="s">
        <v>1407</v>
      </c>
      <c r="N27" s="8" t="s">
        <v>1410</v>
      </c>
      <c r="O27" s="7"/>
      <c r="P27" s="7">
        <v>162</v>
      </c>
      <c r="Q27" s="7">
        <f t="shared" si="1"/>
        <v>20.841105865098868</v>
      </c>
      <c r="R27" s="7"/>
      <c r="S27" s="7" t="s">
        <v>1533</v>
      </c>
      <c r="T27" s="7" t="s">
        <v>1533</v>
      </c>
      <c r="U27" s="7"/>
      <c r="V27" s="7"/>
      <c r="W27" s="7"/>
      <c r="X27" s="7"/>
      <c r="Y27" s="7"/>
      <c r="Z27" s="7"/>
      <c r="AA27" s="7"/>
      <c r="AB27" s="7"/>
      <c r="AC27" s="7"/>
      <c r="AD27" s="7"/>
    </row>
    <row r="28" spans="1:30" ht="29">
      <c r="A28" s="3" t="s">
        <v>152</v>
      </c>
      <c r="B28" s="3" t="s">
        <v>984</v>
      </c>
      <c r="C28" s="3" t="s">
        <v>985</v>
      </c>
      <c r="G28" s="7" t="s">
        <v>558</v>
      </c>
      <c r="H28" s="7"/>
      <c r="I28" s="7">
        <v>1</v>
      </c>
      <c r="J28" s="7">
        <v>2</v>
      </c>
      <c r="K28" s="7" t="s">
        <v>1350</v>
      </c>
      <c r="L28" s="7" t="s">
        <v>1391</v>
      </c>
      <c r="M28" s="7"/>
      <c r="N28" s="8"/>
      <c r="O28" s="7"/>
      <c r="P28" s="7">
        <v>10929</v>
      </c>
      <c r="Q28" s="7">
        <f t="shared" si="1"/>
        <v>1406.0027530843549</v>
      </c>
      <c r="R28" s="7"/>
      <c r="S28" s="7" t="s">
        <v>1533</v>
      </c>
      <c r="T28" s="7" t="s">
        <v>1533</v>
      </c>
      <c r="U28" s="7"/>
      <c r="V28" s="7"/>
      <c r="W28" s="7"/>
      <c r="X28" s="7"/>
      <c r="Y28" s="7"/>
      <c r="Z28" s="7"/>
      <c r="AA28" s="7"/>
      <c r="AB28" s="7"/>
      <c r="AC28" s="7"/>
      <c r="AD28" s="7"/>
    </row>
    <row r="29" spans="1:30" ht="87">
      <c r="A29" s="3" t="s">
        <v>157</v>
      </c>
      <c r="B29" s="3" t="s">
        <v>989</v>
      </c>
      <c r="C29" s="3" t="s">
        <v>991</v>
      </c>
      <c r="G29" s="7" t="s">
        <v>562</v>
      </c>
      <c r="H29" s="7"/>
      <c r="I29" s="7">
        <v>1</v>
      </c>
      <c r="J29" s="7">
        <v>2</v>
      </c>
      <c r="K29" s="7" t="s">
        <v>1350</v>
      </c>
      <c r="L29" s="7" t="s">
        <v>1391</v>
      </c>
      <c r="M29" s="7"/>
      <c r="N29" s="8"/>
      <c r="O29" s="7"/>
      <c r="P29" s="7">
        <v>10929</v>
      </c>
      <c r="Q29" s="7">
        <f t="shared" si="1"/>
        <v>1406.0027530843549</v>
      </c>
      <c r="R29" s="7"/>
      <c r="S29" s="7" t="s">
        <v>1533</v>
      </c>
      <c r="T29" s="7" t="s">
        <v>1533</v>
      </c>
      <c r="U29" s="7"/>
      <c r="V29" s="7"/>
      <c r="W29" s="7"/>
      <c r="X29" s="7"/>
      <c r="Y29" s="7"/>
      <c r="Z29" s="7"/>
      <c r="AA29" s="7"/>
      <c r="AB29" s="7"/>
      <c r="AC29" s="7"/>
      <c r="AD29" s="7"/>
    </row>
    <row r="30" spans="1:30" ht="43.5">
      <c r="A30" s="3" t="s">
        <v>159</v>
      </c>
      <c r="B30" s="3" t="s">
        <v>999</v>
      </c>
      <c r="C30" s="3" t="s">
        <v>1000</v>
      </c>
      <c r="G30" s="7" t="s">
        <v>558</v>
      </c>
      <c r="H30" s="7"/>
      <c r="I30" s="7">
        <v>1</v>
      </c>
      <c r="J30" s="7">
        <v>4</v>
      </c>
      <c r="K30" s="7" t="s">
        <v>1350</v>
      </c>
      <c r="L30" s="7" t="s">
        <v>1345</v>
      </c>
      <c r="M30" s="7" t="s">
        <v>1407</v>
      </c>
      <c r="N30" s="8" t="s">
        <v>1410</v>
      </c>
      <c r="O30" s="7"/>
      <c r="P30" s="7">
        <v>10929</v>
      </c>
      <c r="Q30" s="7">
        <f t="shared" si="1"/>
        <v>1406.0027530843549</v>
      </c>
      <c r="R30" s="7"/>
      <c r="S30" s="7" t="s">
        <v>1533</v>
      </c>
      <c r="T30" s="7" t="s">
        <v>1533</v>
      </c>
      <c r="U30" s="7"/>
      <c r="V30" s="7"/>
      <c r="W30" s="7"/>
      <c r="X30" s="7"/>
      <c r="Y30" s="7"/>
      <c r="Z30" s="7"/>
      <c r="AA30" s="7"/>
      <c r="AB30" s="7"/>
      <c r="AC30" s="7"/>
      <c r="AD30" s="7"/>
    </row>
    <row r="31" spans="1:30" ht="43.5">
      <c r="A31" s="3" t="s">
        <v>161</v>
      </c>
      <c r="B31" s="3" t="s">
        <v>1017</v>
      </c>
      <c r="C31" s="3" t="s">
        <v>1018</v>
      </c>
      <c r="G31" s="7" t="s">
        <v>558</v>
      </c>
      <c r="H31" s="7"/>
      <c r="I31" s="7">
        <v>1</v>
      </c>
      <c r="J31" s="7">
        <v>2</v>
      </c>
      <c r="K31" s="7" t="s">
        <v>1368</v>
      </c>
      <c r="L31" s="7" t="s">
        <v>1391</v>
      </c>
      <c r="M31" s="7"/>
      <c r="N31" s="8"/>
      <c r="O31" s="7"/>
      <c r="P31" s="7">
        <v>1942</v>
      </c>
      <c r="Q31" s="7">
        <f t="shared" si="1"/>
        <v>249.83597277791355</v>
      </c>
      <c r="R31" s="7"/>
      <c r="S31" s="7" t="s">
        <v>1533</v>
      </c>
      <c r="T31" s="7" t="s">
        <v>1533</v>
      </c>
      <c r="U31" s="7"/>
      <c r="V31" s="7"/>
      <c r="W31" s="7"/>
      <c r="X31" s="7"/>
      <c r="Y31" s="7"/>
      <c r="Z31" s="7"/>
      <c r="AA31" s="7"/>
      <c r="AB31" s="7"/>
      <c r="AC31" s="7"/>
      <c r="AD31" s="7"/>
    </row>
    <row r="32" spans="1:30" ht="116">
      <c r="A32" s="3" t="s">
        <v>175</v>
      </c>
      <c r="B32" s="3" t="s">
        <v>1051</v>
      </c>
      <c r="C32" s="3" t="s">
        <v>1050</v>
      </c>
      <c r="G32" s="7" t="s">
        <v>562</v>
      </c>
      <c r="H32" s="7"/>
      <c r="I32" s="7">
        <v>1</v>
      </c>
      <c r="J32" s="7">
        <v>3</v>
      </c>
      <c r="K32" s="7" t="s">
        <v>1350</v>
      </c>
      <c r="L32" s="7" t="s">
        <v>1351</v>
      </c>
      <c r="M32" s="7"/>
      <c r="N32" s="8"/>
      <c r="O32" s="7"/>
      <c r="P32" s="7">
        <v>10929</v>
      </c>
      <c r="Q32" s="7">
        <f t="shared" si="1"/>
        <v>1406.0027530843549</v>
      </c>
      <c r="R32" s="7"/>
      <c r="S32" s="7" t="s">
        <v>1533</v>
      </c>
      <c r="T32" s="7" t="s">
        <v>1533</v>
      </c>
      <c r="U32" s="7"/>
      <c r="V32" s="7"/>
      <c r="W32" s="7"/>
      <c r="X32" s="7"/>
      <c r="Y32" s="7"/>
      <c r="Z32" s="7"/>
      <c r="AA32" s="7"/>
      <c r="AB32" s="7"/>
      <c r="AC32" s="7"/>
      <c r="AD32" s="7"/>
    </row>
    <row r="33" spans="1:33" ht="116">
      <c r="A33" s="3" t="s">
        <v>175</v>
      </c>
      <c r="B33" s="3" t="s">
        <v>1049</v>
      </c>
      <c r="C33" s="3" t="s">
        <v>1052</v>
      </c>
      <c r="G33" s="7" t="s">
        <v>558</v>
      </c>
      <c r="H33" s="7"/>
      <c r="I33" s="7">
        <v>1</v>
      </c>
      <c r="J33" s="7">
        <v>6</v>
      </c>
      <c r="K33" s="7" t="s">
        <v>1364</v>
      </c>
      <c r="L33" s="7" t="s">
        <v>1345</v>
      </c>
      <c r="M33" s="7" t="s">
        <v>1409</v>
      </c>
      <c r="N33" s="8" t="s">
        <v>1410</v>
      </c>
      <c r="O33" s="7"/>
      <c r="P33" s="7">
        <v>1225</v>
      </c>
      <c r="Q33" s="7">
        <f t="shared" si="1"/>
        <v>157.59478200460561</v>
      </c>
      <c r="R33" s="7"/>
      <c r="S33" s="7" t="s">
        <v>1533</v>
      </c>
      <c r="T33" s="7" t="s">
        <v>1533</v>
      </c>
      <c r="U33" s="7"/>
      <c r="V33" s="7"/>
      <c r="W33" s="7"/>
      <c r="X33" s="7"/>
      <c r="Y33" s="7"/>
      <c r="Z33" s="7"/>
      <c r="AA33" s="7"/>
      <c r="AB33" s="7"/>
      <c r="AC33" s="7"/>
      <c r="AD33" s="7"/>
    </row>
    <row r="34" spans="1:33" ht="29">
      <c r="A34" s="3" t="s">
        <v>177</v>
      </c>
      <c r="B34" s="3" t="s">
        <v>1059</v>
      </c>
      <c r="C34" s="3" t="s">
        <v>1060</v>
      </c>
      <c r="G34" s="7" t="s">
        <v>558</v>
      </c>
      <c r="H34" s="7"/>
      <c r="I34" s="7">
        <v>1</v>
      </c>
      <c r="J34" s="7">
        <v>4</v>
      </c>
      <c r="K34" s="7" t="s">
        <v>1350</v>
      </c>
      <c r="L34" s="7" t="s">
        <v>1351</v>
      </c>
      <c r="M34" s="7"/>
      <c r="N34" s="8"/>
      <c r="O34" s="7"/>
      <c r="P34" s="7">
        <v>10929</v>
      </c>
      <c r="Q34" s="7">
        <f t="shared" si="1"/>
        <v>1406.0027530843549</v>
      </c>
      <c r="R34" s="7"/>
      <c r="S34" s="7" t="s">
        <v>1533</v>
      </c>
      <c r="T34" s="7" t="s">
        <v>1533</v>
      </c>
      <c r="U34" s="7"/>
      <c r="V34" s="7"/>
      <c r="W34" s="7"/>
      <c r="X34" s="7"/>
      <c r="Y34" s="7"/>
      <c r="Z34" s="7"/>
      <c r="AA34" s="7"/>
      <c r="AB34" s="7"/>
      <c r="AC34" s="7"/>
      <c r="AD34" s="7"/>
    </row>
    <row r="35" spans="1:33" ht="43.5">
      <c r="A35" s="3" t="s">
        <v>182</v>
      </c>
      <c r="B35" s="3" t="s">
        <v>1073</v>
      </c>
      <c r="C35" s="3" t="s">
        <v>1074</v>
      </c>
      <c r="G35" s="7" t="s">
        <v>562</v>
      </c>
      <c r="H35" s="7"/>
      <c r="I35" s="7">
        <v>1</v>
      </c>
      <c r="J35" s="7">
        <v>3</v>
      </c>
      <c r="K35" s="7" t="s">
        <v>1350</v>
      </c>
      <c r="L35" s="7" t="s">
        <v>1351</v>
      </c>
      <c r="M35" s="7"/>
      <c r="N35" s="8"/>
      <c r="O35" s="7"/>
      <c r="P35" s="7">
        <v>10929</v>
      </c>
      <c r="Q35" s="7">
        <f t="shared" si="1"/>
        <v>1406.0027530843549</v>
      </c>
      <c r="R35" s="7"/>
      <c r="S35" s="7" t="s">
        <v>1533</v>
      </c>
      <c r="T35" s="7" t="s">
        <v>1533</v>
      </c>
      <c r="U35" s="7"/>
      <c r="V35" s="7"/>
      <c r="W35" s="7"/>
      <c r="X35" s="7"/>
      <c r="Y35" s="7"/>
      <c r="Z35" s="7"/>
      <c r="AA35" s="7"/>
      <c r="AB35" s="7"/>
      <c r="AC35" s="7"/>
      <c r="AD35" s="7"/>
    </row>
    <row r="36" spans="1:33" ht="58">
      <c r="A36" s="3" t="s">
        <v>192</v>
      </c>
      <c r="B36" s="3" t="s">
        <v>1106</v>
      </c>
      <c r="C36" s="3" t="s">
        <v>1107</v>
      </c>
      <c r="F36" t="s">
        <v>557</v>
      </c>
      <c r="G36" s="7" t="s">
        <v>558</v>
      </c>
      <c r="H36" s="7"/>
      <c r="I36" s="7">
        <v>2</v>
      </c>
      <c r="J36" s="7">
        <v>11</v>
      </c>
      <c r="K36" s="7"/>
      <c r="L36" s="7" t="s">
        <v>1351</v>
      </c>
      <c r="M36" s="7"/>
      <c r="N36" s="8"/>
      <c r="O36" s="7" t="s">
        <v>1352</v>
      </c>
      <c r="P36" s="7">
        <v>1</v>
      </c>
      <c r="Q36" s="7">
        <f t="shared" si="1"/>
        <v>0.12864880163641276</v>
      </c>
      <c r="R36" s="7"/>
      <c r="S36" s="7" t="s">
        <v>1533</v>
      </c>
      <c r="T36" s="7" t="s">
        <v>1533</v>
      </c>
      <c r="U36" s="7"/>
      <c r="V36" s="7"/>
      <c r="W36" s="7"/>
      <c r="X36" s="7"/>
      <c r="Y36" s="7"/>
      <c r="Z36" s="7"/>
      <c r="AA36" s="7"/>
      <c r="AB36" s="7"/>
      <c r="AC36" s="7"/>
      <c r="AD36" s="7"/>
    </row>
    <row r="37" spans="1:33" ht="58">
      <c r="A37" s="3" t="s">
        <v>198</v>
      </c>
      <c r="B37" s="3" t="s">
        <v>1125</v>
      </c>
      <c r="C37" s="3" t="s">
        <v>1122</v>
      </c>
      <c r="G37" s="7" t="s">
        <v>562</v>
      </c>
      <c r="H37" s="7"/>
      <c r="I37" s="7">
        <v>1</v>
      </c>
      <c r="J37" s="7">
        <v>3</v>
      </c>
      <c r="K37" s="7" t="s">
        <v>1366</v>
      </c>
      <c r="L37" s="7" t="s">
        <v>1351</v>
      </c>
      <c r="M37" s="7"/>
      <c r="N37" s="8"/>
      <c r="O37" s="7"/>
      <c r="P37" s="7">
        <v>16</v>
      </c>
      <c r="Q37" s="7">
        <f t="shared" si="1"/>
        <v>2.0583808261826042</v>
      </c>
      <c r="R37" s="7"/>
      <c r="S37" s="7" t="s">
        <v>1533</v>
      </c>
      <c r="T37" s="7" t="s">
        <v>1533</v>
      </c>
      <c r="U37" s="7"/>
      <c r="V37" s="7"/>
      <c r="W37" s="7"/>
      <c r="X37" s="7"/>
      <c r="Y37" s="7"/>
      <c r="Z37" s="7"/>
      <c r="AA37" s="7"/>
      <c r="AB37" s="7"/>
      <c r="AC37" s="7"/>
      <c r="AD37" s="7"/>
    </row>
    <row r="38" spans="1:33" ht="43.5">
      <c r="A38" s="3" t="s">
        <v>205</v>
      </c>
      <c r="B38" s="3" t="s">
        <v>1151</v>
      </c>
      <c r="C38" s="3" t="s">
        <v>1152</v>
      </c>
      <c r="G38" s="7" t="s">
        <v>562</v>
      </c>
      <c r="H38" s="7"/>
      <c r="I38" s="7">
        <v>1</v>
      </c>
      <c r="J38" s="7">
        <v>3</v>
      </c>
      <c r="K38" s="7" t="s">
        <v>1350</v>
      </c>
      <c r="L38" s="7" t="s">
        <v>1345</v>
      </c>
      <c r="M38" s="7" t="s">
        <v>1409</v>
      </c>
      <c r="N38" s="8" t="s">
        <v>1410</v>
      </c>
      <c r="O38" s="7" t="s">
        <v>1346</v>
      </c>
      <c r="P38" s="7">
        <v>10929</v>
      </c>
      <c r="Q38" s="7">
        <f t="shared" si="1"/>
        <v>1406.0027530843549</v>
      </c>
      <c r="R38" s="7"/>
      <c r="S38" s="7" t="s">
        <v>1533</v>
      </c>
      <c r="T38" s="7" t="s">
        <v>1533</v>
      </c>
      <c r="U38" s="7"/>
      <c r="V38" s="7"/>
      <c r="W38" s="7"/>
      <c r="X38" s="7"/>
      <c r="Y38" s="7"/>
      <c r="Z38" s="7"/>
      <c r="AA38" s="7"/>
      <c r="AB38" s="7"/>
      <c r="AC38" s="7"/>
      <c r="AD38" s="7"/>
    </row>
    <row r="39" spans="1:33" ht="29">
      <c r="A39" s="3" t="s">
        <v>210</v>
      </c>
      <c r="B39" s="3" t="s">
        <v>1168</v>
      </c>
      <c r="C39" s="3" t="s">
        <v>1169</v>
      </c>
      <c r="G39" s="7" t="s">
        <v>558</v>
      </c>
      <c r="H39" s="7"/>
      <c r="I39" s="7">
        <v>1</v>
      </c>
      <c r="J39" s="7">
        <v>2</v>
      </c>
      <c r="K39" s="7" t="s">
        <v>1350</v>
      </c>
      <c r="L39" s="7" t="s">
        <v>1391</v>
      </c>
      <c r="M39" s="7"/>
      <c r="N39" s="8"/>
      <c r="O39" s="7"/>
      <c r="P39" s="7">
        <v>10929</v>
      </c>
      <c r="Q39" s="7">
        <f t="shared" si="1"/>
        <v>1406.0027530843549</v>
      </c>
      <c r="R39" s="7"/>
      <c r="S39" s="7" t="s">
        <v>1533</v>
      </c>
      <c r="T39" s="7" t="s">
        <v>1533</v>
      </c>
      <c r="U39" s="7"/>
      <c r="V39" s="7"/>
      <c r="W39" s="7"/>
      <c r="X39" s="7"/>
      <c r="Y39" s="7"/>
      <c r="Z39" s="7"/>
      <c r="AA39" s="7"/>
      <c r="AB39" s="7"/>
      <c r="AC39" s="7"/>
      <c r="AD39" s="7"/>
    </row>
    <row r="40" spans="1:33" ht="43.5">
      <c r="A40" s="3" t="s">
        <v>215</v>
      </c>
      <c r="B40" s="3" t="s">
        <v>1187</v>
      </c>
      <c r="C40" s="3" t="s">
        <v>1188</v>
      </c>
      <c r="G40" s="7" t="s">
        <v>558</v>
      </c>
      <c r="H40" s="7"/>
      <c r="I40" s="7">
        <v>1</v>
      </c>
      <c r="J40" s="7">
        <v>5</v>
      </c>
      <c r="K40" s="7" t="s">
        <v>1397</v>
      </c>
      <c r="L40" s="7" t="s">
        <v>1351</v>
      </c>
      <c r="M40" s="7"/>
      <c r="N40" s="8"/>
      <c r="O40" s="7"/>
      <c r="P40" s="7">
        <v>5</v>
      </c>
      <c r="Q40" s="7">
        <f t="shared" si="1"/>
        <v>0.64324400818206373</v>
      </c>
      <c r="R40" s="7"/>
      <c r="S40" s="7" t="s">
        <v>1533</v>
      </c>
      <c r="T40" s="7" t="s">
        <v>1533</v>
      </c>
      <c r="U40" s="7"/>
      <c r="V40" s="7"/>
      <c r="W40" s="7"/>
      <c r="X40" s="7"/>
      <c r="Y40" s="7"/>
      <c r="Z40" s="7"/>
      <c r="AA40" s="7"/>
      <c r="AB40" s="7"/>
      <c r="AC40" s="7"/>
      <c r="AD40" s="7"/>
    </row>
    <row r="41" spans="1:33" ht="43.5">
      <c r="A41" s="3" t="s">
        <v>228</v>
      </c>
      <c r="B41" s="3" t="s">
        <v>1227</v>
      </c>
      <c r="C41" s="3" t="s">
        <v>1228</v>
      </c>
      <c r="G41" s="7" t="s">
        <v>558</v>
      </c>
      <c r="H41" s="7"/>
      <c r="I41" s="7">
        <v>1</v>
      </c>
      <c r="J41" s="7">
        <v>8</v>
      </c>
      <c r="K41" s="7" t="s">
        <v>1364</v>
      </c>
      <c r="L41" s="7" t="s">
        <v>1345</v>
      </c>
      <c r="M41" s="7" t="s">
        <v>1409</v>
      </c>
      <c r="N41" s="8" t="s">
        <v>1410</v>
      </c>
      <c r="O41" s="7"/>
      <c r="P41" s="7">
        <v>62</v>
      </c>
      <c r="Q41" s="7">
        <f t="shared" si="1"/>
        <v>7.9762257014575901</v>
      </c>
      <c r="R41" s="7"/>
      <c r="S41" s="7" t="s">
        <v>1533</v>
      </c>
      <c r="T41" s="7" t="s">
        <v>1533</v>
      </c>
      <c r="U41" s="7"/>
      <c r="V41" s="7"/>
      <c r="W41" s="7"/>
      <c r="X41" s="7"/>
      <c r="Y41" s="7"/>
      <c r="Z41" s="7"/>
      <c r="AA41" s="7"/>
      <c r="AB41" s="7"/>
      <c r="AC41" s="7"/>
      <c r="AD41" s="7"/>
      <c r="AE41" t="s">
        <v>557</v>
      </c>
      <c r="AF41" t="s">
        <v>1570</v>
      </c>
      <c r="AG41" t="s">
        <v>557</v>
      </c>
    </row>
    <row r="42" spans="1:33" ht="87">
      <c r="A42" s="3" t="s">
        <v>228</v>
      </c>
      <c r="B42" s="3" t="s">
        <v>1229</v>
      </c>
      <c r="C42" s="3" t="s">
        <v>1479</v>
      </c>
      <c r="G42" s="7" t="s">
        <v>558</v>
      </c>
      <c r="H42" s="7"/>
      <c r="I42" s="7">
        <v>1</v>
      </c>
      <c r="J42" s="7">
        <v>8</v>
      </c>
      <c r="K42" s="7" t="s">
        <v>1364</v>
      </c>
      <c r="L42" s="7" t="s">
        <v>1345</v>
      </c>
      <c r="M42" s="7" t="s">
        <v>1407</v>
      </c>
      <c r="N42" s="8" t="s">
        <v>1408</v>
      </c>
      <c r="O42" s="7"/>
      <c r="P42" s="7">
        <v>1056</v>
      </c>
      <c r="Q42" s="7">
        <f t="shared" si="1"/>
        <v>135.85313452805187</v>
      </c>
      <c r="R42" s="7"/>
      <c r="S42" s="7" t="s">
        <v>1533</v>
      </c>
      <c r="T42" s="7" t="s">
        <v>1533</v>
      </c>
      <c r="U42" s="7"/>
      <c r="V42" s="7"/>
      <c r="W42" s="7"/>
      <c r="X42" s="7"/>
      <c r="Y42" s="7"/>
      <c r="Z42" s="7"/>
      <c r="AA42" s="7"/>
      <c r="AB42" s="7"/>
      <c r="AC42" s="7"/>
      <c r="AD42" s="7"/>
      <c r="AE42" t="s">
        <v>557</v>
      </c>
      <c r="AF42" t="s">
        <v>557</v>
      </c>
      <c r="AG42" t="s">
        <v>557</v>
      </c>
    </row>
    <row r="43" spans="1:33" ht="43.5">
      <c r="A43" s="3" t="s">
        <v>230</v>
      </c>
      <c r="B43" s="3" t="s">
        <v>1624</v>
      </c>
      <c r="C43" s="3" t="s">
        <v>1633</v>
      </c>
      <c r="G43" s="7" t="s">
        <v>562</v>
      </c>
      <c r="H43" s="7"/>
      <c r="I43" s="7">
        <v>1</v>
      </c>
      <c r="J43" s="7">
        <v>3</v>
      </c>
      <c r="K43" s="7" t="s">
        <v>1350</v>
      </c>
      <c r="L43" s="7" t="s">
        <v>1351</v>
      </c>
      <c r="M43" s="7"/>
      <c r="N43" s="8"/>
      <c r="O43" s="7"/>
      <c r="P43" s="7">
        <v>10929</v>
      </c>
      <c r="Q43" s="7">
        <f t="shared" si="1"/>
        <v>1406.0027530843549</v>
      </c>
      <c r="R43" s="7"/>
      <c r="S43" s="7" t="s">
        <v>1533</v>
      </c>
      <c r="T43" s="7" t="s">
        <v>1533</v>
      </c>
      <c r="U43" s="7"/>
      <c r="V43" s="7"/>
      <c r="W43" s="7"/>
      <c r="X43" s="7"/>
      <c r="Y43" s="7"/>
      <c r="Z43" s="7"/>
      <c r="AA43" s="7"/>
      <c r="AB43" s="7"/>
      <c r="AC43" s="7"/>
      <c r="AD43" s="7"/>
      <c r="AE43" t="s">
        <v>557</v>
      </c>
      <c r="AF43" t="s">
        <v>564</v>
      </c>
      <c r="AG43" t="s">
        <v>557</v>
      </c>
    </row>
    <row r="44" spans="1:33" ht="72.5">
      <c r="A44" s="3" t="s">
        <v>231</v>
      </c>
      <c r="B44" s="3" t="s">
        <v>1234</v>
      </c>
      <c r="C44" s="3" t="s">
        <v>1235</v>
      </c>
      <c r="G44" s="7" t="s">
        <v>558</v>
      </c>
      <c r="H44" s="7"/>
      <c r="I44" s="7">
        <v>1</v>
      </c>
      <c r="J44" s="7">
        <v>2</v>
      </c>
      <c r="K44" s="7" t="s">
        <v>1350</v>
      </c>
      <c r="L44" s="7" t="s">
        <v>1391</v>
      </c>
      <c r="M44" s="7"/>
      <c r="N44" s="8"/>
      <c r="O44" s="7"/>
      <c r="P44" s="7">
        <v>10929</v>
      </c>
      <c r="Q44" s="7">
        <f t="shared" si="1"/>
        <v>1406.0027530843549</v>
      </c>
      <c r="R44" s="7"/>
      <c r="S44" s="7" t="s">
        <v>1533</v>
      </c>
      <c r="T44" s="7" t="s">
        <v>1533</v>
      </c>
      <c r="U44" s="7"/>
      <c r="V44" s="7"/>
      <c r="W44" s="7"/>
      <c r="X44" s="7"/>
      <c r="Y44" s="7"/>
      <c r="Z44" s="7"/>
      <c r="AA44" s="7"/>
      <c r="AB44" s="7"/>
      <c r="AC44" s="7"/>
      <c r="AD44" s="7"/>
      <c r="AE44" t="s">
        <v>557</v>
      </c>
      <c r="AF44" t="s">
        <v>557</v>
      </c>
      <c r="AG44" t="s">
        <v>557</v>
      </c>
    </row>
    <row r="45" spans="1:33" ht="72.5">
      <c r="A45" s="3" t="s">
        <v>237</v>
      </c>
      <c r="B45" s="3" t="s">
        <v>1244</v>
      </c>
      <c r="C45" s="3" t="s">
        <v>1480</v>
      </c>
      <c r="G45" s="7" t="s">
        <v>558</v>
      </c>
      <c r="H45" s="7"/>
      <c r="I45" s="7">
        <v>2</v>
      </c>
      <c r="J45" s="7">
        <v>7</v>
      </c>
      <c r="K45" s="7"/>
      <c r="L45" s="7" t="s">
        <v>1345</v>
      </c>
      <c r="M45" s="7" t="s">
        <v>1401</v>
      </c>
      <c r="N45" s="8" t="s">
        <v>1412</v>
      </c>
      <c r="O45" s="7"/>
      <c r="P45" s="7">
        <v>162</v>
      </c>
      <c r="Q45" s="7">
        <f t="shared" si="1"/>
        <v>20.841105865098868</v>
      </c>
      <c r="R45" s="7"/>
      <c r="S45" s="7" t="s">
        <v>1533</v>
      </c>
      <c r="T45" s="7" t="s">
        <v>1533</v>
      </c>
      <c r="U45" s="7"/>
      <c r="V45" s="7"/>
      <c r="W45" s="7"/>
      <c r="X45" s="7"/>
      <c r="Y45" s="7"/>
      <c r="Z45" s="7"/>
      <c r="AA45" s="7"/>
      <c r="AB45" s="7"/>
      <c r="AC45" s="7"/>
      <c r="AD45" s="7"/>
      <c r="AE45" t="s">
        <v>557</v>
      </c>
      <c r="AF45" t="s">
        <v>557</v>
      </c>
      <c r="AG45" t="s">
        <v>557</v>
      </c>
    </row>
    <row r="46" spans="1:33" ht="58">
      <c r="A46" s="3" t="s">
        <v>241</v>
      </c>
      <c r="B46" s="3" t="s">
        <v>1255</v>
      </c>
      <c r="C46" s="3" t="s">
        <v>1254</v>
      </c>
      <c r="G46" s="7" t="s">
        <v>558</v>
      </c>
      <c r="H46" s="7"/>
      <c r="I46" s="7">
        <v>1</v>
      </c>
      <c r="J46" s="7">
        <v>2</v>
      </c>
      <c r="K46" s="7" t="s">
        <v>1368</v>
      </c>
      <c r="L46" s="7" t="s">
        <v>1391</v>
      </c>
      <c r="M46" s="7"/>
      <c r="N46" s="8"/>
      <c r="O46" s="7"/>
      <c r="P46" s="7">
        <v>1942</v>
      </c>
      <c r="Q46" s="7">
        <f t="shared" si="1"/>
        <v>249.83597277791355</v>
      </c>
      <c r="R46" s="7"/>
      <c r="S46" s="7" t="s">
        <v>1533</v>
      </c>
      <c r="T46" s="7" t="s">
        <v>1533</v>
      </c>
      <c r="U46" s="7"/>
      <c r="V46" s="7"/>
      <c r="W46" s="7"/>
      <c r="X46" s="7"/>
      <c r="Y46" s="7"/>
      <c r="Z46" s="7"/>
      <c r="AA46" s="7"/>
      <c r="AB46" s="7"/>
      <c r="AC46" s="7"/>
      <c r="AD46" s="7"/>
      <c r="AE46" t="s">
        <v>557</v>
      </c>
      <c r="AF46" t="s">
        <v>564</v>
      </c>
      <c r="AG46" t="s">
        <v>557</v>
      </c>
    </row>
    <row r="47" spans="1:33" ht="43.5">
      <c r="A47" s="3" t="s">
        <v>249</v>
      </c>
      <c r="B47" s="3" t="s">
        <v>1275</v>
      </c>
      <c r="C47" s="3" t="s">
        <v>1278</v>
      </c>
      <c r="G47" s="7" t="s">
        <v>558</v>
      </c>
      <c r="H47" s="7"/>
      <c r="I47" s="7">
        <v>1</v>
      </c>
      <c r="J47" s="7">
        <v>3</v>
      </c>
      <c r="K47" s="7" t="s">
        <v>1350</v>
      </c>
      <c r="L47" s="7" t="s">
        <v>1351</v>
      </c>
      <c r="M47" s="7"/>
      <c r="N47" s="8"/>
      <c r="O47" s="7"/>
      <c r="P47" s="7">
        <v>10929</v>
      </c>
      <c r="Q47" s="7">
        <f t="shared" si="1"/>
        <v>1406.0027530843549</v>
      </c>
      <c r="R47" s="7"/>
      <c r="S47" s="7" t="s">
        <v>1533</v>
      </c>
      <c r="T47" s="7" t="s">
        <v>1533</v>
      </c>
      <c r="U47" s="7"/>
      <c r="V47" s="7"/>
      <c r="W47" s="7"/>
      <c r="X47" s="7"/>
      <c r="Y47" s="7"/>
      <c r="Z47" s="7"/>
      <c r="AA47" s="7"/>
      <c r="AB47" s="7"/>
      <c r="AC47" s="7"/>
      <c r="AD47" s="7"/>
      <c r="AE47" t="s">
        <v>557</v>
      </c>
      <c r="AF47" t="s">
        <v>564</v>
      </c>
      <c r="AG47" t="s">
        <v>557</v>
      </c>
    </row>
    <row r="48" spans="1:33" ht="116">
      <c r="A48" s="3" t="s">
        <v>254</v>
      </c>
      <c r="B48" s="3" t="s">
        <v>1288</v>
      </c>
      <c r="C48" s="3" t="s">
        <v>1289</v>
      </c>
      <c r="G48" s="7" t="s">
        <v>558</v>
      </c>
      <c r="H48" s="7"/>
      <c r="I48" s="7">
        <v>1</v>
      </c>
      <c r="J48" s="7">
        <v>3</v>
      </c>
      <c r="K48" s="7" t="s">
        <v>1359</v>
      </c>
      <c r="L48" s="7" t="s">
        <v>1351</v>
      </c>
      <c r="M48" s="7"/>
      <c r="N48" s="8"/>
      <c r="O48" s="7"/>
      <c r="P48" s="7">
        <v>9418</v>
      </c>
      <c r="Q48" s="7">
        <f t="shared" si="1"/>
        <v>1211.6144138117354</v>
      </c>
      <c r="R48" s="7"/>
      <c r="S48" s="7" t="s">
        <v>1533</v>
      </c>
      <c r="T48" s="7" t="s">
        <v>1533</v>
      </c>
      <c r="U48" s="7"/>
      <c r="V48" s="7"/>
      <c r="W48" s="7"/>
      <c r="X48" s="7"/>
      <c r="Y48" s="7"/>
      <c r="Z48" s="7"/>
      <c r="AA48" s="7"/>
      <c r="AB48" s="7"/>
      <c r="AC48" s="7"/>
      <c r="AD48" s="7"/>
      <c r="AE48" t="s">
        <v>557</v>
      </c>
      <c r="AF48" t="s">
        <v>557</v>
      </c>
      <c r="AG48" t="s">
        <v>557</v>
      </c>
    </row>
    <row r="51" spans="2:6">
      <c r="E51" t="s">
        <v>1499</v>
      </c>
      <c r="F51">
        <f>COUNTIF(G:G,"Addition")</f>
        <v>27</v>
      </c>
    </row>
    <row r="52" spans="2:6">
      <c r="B52" t="s">
        <v>1502</v>
      </c>
      <c r="C52" t="s">
        <v>1503</v>
      </c>
      <c r="E52" t="s">
        <v>1500</v>
      </c>
      <c r="F52">
        <f>COUNTIF(G:G,"Omission")</f>
        <v>20</v>
      </c>
    </row>
    <row r="53" spans="2:6">
      <c r="B53" t="s">
        <v>1350</v>
      </c>
      <c r="C53" t="s">
        <v>1344</v>
      </c>
      <c r="E53" t="s">
        <v>1501</v>
      </c>
      <c r="F53">
        <f>F51/(F51+F52)</f>
        <v>0.57446808510638303</v>
      </c>
    </row>
    <row r="54" spans="2:6">
      <c r="B54" t="s">
        <v>1359</v>
      </c>
      <c r="C54" t="s">
        <v>1356</v>
      </c>
    </row>
    <row r="55" spans="2:6">
      <c r="B55" t="s">
        <v>1366</v>
      </c>
      <c r="C55" t="s">
        <v>1364</v>
      </c>
    </row>
    <row r="56" spans="2:6">
      <c r="B56" t="s">
        <v>1368</v>
      </c>
      <c r="C56" t="s">
        <v>1370</v>
      </c>
      <c r="E56" t="s">
        <v>1504</v>
      </c>
      <c r="F56">
        <f>COUNTIFS(G:G,"Addition", K:K,"Article")+COUNTIFS(G:G,"Addition", K:K,"Conjunction")+COUNTIFS(G:G,"Addition", K:K,"Pronoun")+COUNTIFS(G:G,"Addition", K:K,"Preposition")+COUNTIFS(G:G,"Addition", K:K,"Particle")+COUNTIFS(G:G,"Addition", K:K,"Vocative")</f>
        <v>15</v>
      </c>
    </row>
    <row r="57" spans="2:6">
      <c r="B57" t="s">
        <v>1395</v>
      </c>
      <c r="C57" t="s">
        <v>1397</v>
      </c>
      <c r="E57" t="s">
        <v>1505</v>
      </c>
      <c r="F57">
        <f>COUNTIFS(G:G,"Omission", K:K,"Article")+COUNTIFS(G:G,"Omission", K:K,"Conjunction")+COUNTIFS(G:G,"Omission", K:K,"Pronoun")+COUNTIFS(G:G,"Omission", K:K,"Preposition")+COUNTIFS(G:G,"Omission", K:K,"Particle")+COUNTIFS(G:G,"Omission", K:K,"Vocative")</f>
        <v>16</v>
      </c>
    </row>
    <row r="58" spans="2:6">
      <c r="B58" t="s">
        <v>1371</v>
      </c>
      <c r="E58" t="s">
        <v>1506</v>
      </c>
      <c r="F58">
        <f>F56/(F56+F57)</f>
        <v>0.4838709677419355</v>
      </c>
    </row>
    <row r="61" spans="2:6">
      <c r="E61" t="s">
        <v>1511</v>
      </c>
      <c r="F61">
        <f>COUNTIFS(G:G,"Addition", K:K,"Adjective")+COUNTIFS(G:G,"Addition", K:K,"Adverb")+COUNTIFS(G:G,"Addition", K:K,"Noun")+COUNTIFS(G:G,"Addition", K:K,"Participle")+COUNTIFS(G:G,"Addition", K:K,"Verb")</f>
        <v>6</v>
      </c>
    </row>
    <row r="62" spans="2:6">
      <c r="E62" t="s">
        <v>1512</v>
      </c>
      <c r="F62">
        <f>COUNTIFS(G:G,"Omission", K:K,"Adjective")+COUNTIFS(G:G,"Omission", K:K,"Adverb")+COUNTIFS(G:G,"Omission", K:K,"Noun")+COUNTIFS(G:G,"Omission", K:K,"Participle")+COUNTIFS(G:G,"Omission", K:K,"Verb")</f>
        <v>1</v>
      </c>
    </row>
    <row r="63" spans="2:6">
      <c r="E63" t="s">
        <v>1513</v>
      </c>
      <c r="F63">
        <f>F61/(F61+F62)</f>
        <v>0.8571428571428571</v>
      </c>
    </row>
    <row r="64" spans="2:6">
      <c r="E64" t="s">
        <v>1519</v>
      </c>
      <c r="F64">
        <f>F63-F58</f>
        <v>0.3732718894009216</v>
      </c>
    </row>
    <row r="67" spans="3:6">
      <c r="D67" s="13" t="s">
        <v>1514</v>
      </c>
      <c r="E67" s="13"/>
      <c r="F67" s="13"/>
    </row>
    <row r="68" spans="3:6">
      <c r="D68" t="s">
        <v>1345</v>
      </c>
      <c r="E68" t="s">
        <v>1515</v>
      </c>
      <c r="F68" t="s">
        <v>1516</v>
      </c>
    </row>
    <row r="69" spans="3:6">
      <c r="C69" t="s">
        <v>1508</v>
      </c>
      <c r="D69">
        <f>COUNTIFS(G:G,"Addition", L:L, "Present")</f>
        <v>12</v>
      </c>
      <c r="E69">
        <f>COUNTIFS(G:G,"Addition", L:L, "Absent")</f>
        <v>8</v>
      </c>
      <c r="F69">
        <f>D69/(D69+E69)</f>
        <v>0.6</v>
      </c>
    </row>
    <row r="70" spans="3:6">
      <c r="C70" t="s">
        <v>1509</v>
      </c>
      <c r="D70">
        <f>COUNTIFS(G:G,"Omission", L:L, "Present")</f>
        <v>2</v>
      </c>
      <c r="E70">
        <f>COUNTIFS(G:G,"Omission", L:L, "Absent")</f>
        <v>14</v>
      </c>
      <c r="F70">
        <f>D70/(D70+E70)</f>
        <v>0.125</v>
      </c>
    </row>
    <row r="71" spans="3:6">
      <c r="C71" t="s">
        <v>1517</v>
      </c>
      <c r="D71">
        <f>SUM(D69+D70)</f>
        <v>14</v>
      </c>
      <c r="E71">
        <f>SUM(E69+E70)</f>
        <v>22</v>
      </c>
      <c r="F71">
        <f>D71/(D71+E71)</f>
        <v>0.3888888888888889</v>
      </c>
    </row>
    <row r="74" spans="3:6">
      <c r="D74" t="s">
        <v>1508</v>
      </c>
      <c r="E74" t="s">
        <v>1509</v>
      </c>
      <c r="F74" t="s">
        <v>1520</v>
      </c>
    </row>
    <row r="75" spans="3:6">
      <c r="C75" t="s">
        <v>1521</v>
      </c>
      <c r="D75">
        <f>COUNTIFS(G:G,"Addition", L:L, "Absent")</f>
        <v>8</v>
      </c>
      <c r="E75">
        <f>COUNTIFS(G:G,"Omission", L:L, "Absent")</f>
        <v>14</v>
      </c>
      <c r="F75">
        <f>D75/(D75+E75)</f>
        <v>0.36363636363636365</v>
      </c>
    </row>
    <row r="76" spans="3:6">
      <c r="C76" t="s">
        <v>1522</v>
      </c>
      <c r="D76">
        <f>COUNTIFS(G:G,"Addition", L:L, "Present")</f>
        <v>12</v>
      </c>
      <c r="E76">
        <f>COUNTIFS(G:G,"Omission", L:L, "Present")</f>
        <v>2</v>
      </c>
      <c r="F76">
        <f>D76/(D76+E76)</f>
        <v>0.8571428571428571</v>
      </c>
    </row>
    <row r="77" spans="3:6">
      <c r="E77" t="s">
        <v>1582</v>
      </c>
      <c r="F77">
        <f>F76-F75</f>
        <v>0.49350649350649345</v>
      </c>
    </row>
    <row r="80" spans="3:6">
      <c r="D80" t="s">
        <v>1508</v>
      </c>
      <c r="E80" t="s">
        <v>1509</v>
      </c>
      <c r="F80" t="s">
        <v>1520</v>
      </c>
    </row>
    <row r="81" spans="3:6">
      <c r="C81" t="s">
        <v>1523</v>
      </c>
      <c r="D81">
        <f>COUNTIFS(G:G,"Addition", O:O, "")</f>
        <v>25</v>
      </c>
      <c r="E81">
        <f>COUNTIFS(G:G,"Omission", O:O, "")</f>
        <v>19</v>
      </c>
      <c r="F81">
        <f>D81/(D81+E81)</f>
        <v>0.56818181818181823</v>
      </c>
    </row>
    <row r="82" spans="3:6">
      <c r="C82" t="s">
        <v>1524</v>
      </c>
      <c r="D82">
        <f>COUNTIFS(G:G,"Addition", O:O, "Dittography")</f>
        <v>0</v>
      </c>
      <c r="E82">
        <f>COUNTIFS(G:G,"Omission", O:O, "Dittography")</f>
        <v>1</v>
      </c>
      <c r="F82">
        <f>D82/(D82+E82)</f>
        <v>0</v>
      </c>
    </row>
    <row r="83" spans="3:6">
      <c r="E83" t="s">
        <v>1582</v>
      </c>
      <c r="F83">
        <f>F82-F81</f>
        <v>-0.56818181818181823</v>
      </c>
    </row>
    <row r="86" spans="3:6">
      <c r="C86" t="s">
        <v>1507</v>
      </c>
      <c r="D86" t="s">
        <v>1508</v>
      </c>
      <c r="E86" t="s">
        <v>1509</v>
      </c>
      <c r="F86" t="s">
        <v>1520</v>
      </c>
    </row>
    <row r="87" spans="3:6">
      <c r="C87" s="9">
        <v>1</v>
      </c>
      <c r="D87">
        <f>COUNTIFS(G:G,"Addition", I:I, 1)</f>
        <v>21</v>
      </c>
      <c r="E87">
        <f>COUNTIFS(G:G,"Omission", I:I, 1)</f>
        <v>17</v>
      </c>
      <c r="F87">
        <f>D87/(D87+E87)</f>
        <v>0.55263157894736847</v>
      </c>
    </row>
    <row r="88" spans="3:6">
      <c r="C88" s="9" t="s">
        <v>1525</v>
      </c>
      <c r="D88">
        <f>COUNTIFS(G:G,"Addition", I:I, "&gt;=2", I:I, "&lt;=3")</f>
        <v>5</v>
      </c>
      <c r="E88">
        <f>COUNTIFS(G:G,"Omission", I:I, "&gt;=2", I:I, "&lt;=3")</f>
        <v>2</v>
      </c>
      <c r="F88">
        <f t="shared" ref="F88:F89" si="2">D88/(D88+E88)</f>
        <v>0.7142857142857143</v>
      </c>
    </row>
    <row r="89" spans="3:6">
      <c r="C89" s="9" t="s">
        <v>1526</v>
      </c>
      <c r="D89">
        <f>COUNTIFS(G:G,"Addition", I:I, "&gt;=4")</f>
        <v>1</v>
      </c>
      <c r="E89">
        <f>COUNTIFS(G:G,"Omission", I:I, "&gt;=4")</f>
        <v>1</v>
      </c>
      <c r="F89">
        <f t="shared" si="2"/>
        <v>0.5</v>
      </c>
    </row>
    <row r="92" spans="3:6">
      <c r="C92" t="s">
        <v>1507</v>
      </c>
      <c r="D92" t="s">
        <v>1508</v>
      </c>
      <c r="E92" t="s">
        <v>1509</v>
      </c>
      <c r="F92" t="s">
        <v>1510</v>
      </c>
    </row>
    <row r="93" spans="3:6">
      <c r="C93">
        <v>1</v>
      </c>
      <c r="D93" s="9">
        <f>COUNTIFS(G:G,"Addition", I:I, C93)</f>
        <v>21</v>
      </c>
      <c r="E93">
        <f>COUNTIFS(G:G,"Omission", I:I, C93)</f>
        <v>17</v>
      </c>
      <c r="F93">
        <f>D93/(D93+E93)</f>
        <v>0.55263157894736847</v>
      </c>
    </row>
    <row r="94" spans="3:6">
      <c r="C94">
        <v>2</v>
      </c>
      <c r="D94" s="9">
        <f>COUNTIFS(G:G,"Addition", I:I, C94)</f>
        <v>3</v>
      </c>
      <c r="E94">
        <f>COUNTIFS(G:G,"Omission", I:I, C94)</f>
        <v>1</v>
      </c>
      <c r="F94">
        <f t="shared" ref="F94:F97" si="3">D94/(D94+E94)</f>
        <v>0.75</v>
      </c>
    </row>
    <row r="95" spans="3:6">
      <c r="C95">
        <v>3</v>
      </c>
      <c r="D95" s="9">
        <f>COUNTIFS(G:G,"Addition", I:I, C95)</f>
        <v>2</v>
      </c>
      <c r="E95">
        <f>COUNTIFS(G:G,"Omission", I:I, C95)</f>
        <v>1</v>
      </c>
      <c r="F95">
        <f t="shared" si="3"/>
        <v>0.66666666666666663</v>
      </c>
    </row>
    <row r="96" spans="3:6">
      <c r="C96">
        <v>4</v>
      </c>
      <c r="D96" s="9">
        <f>COUNTIFS(G:G,"Addition", I:I, C96)</f>
        <v>0</v>
      </c>
      <c r="E96">
        <f>COUNTIFS(G:G,"Omission", I:I, C96)</f>
        <v>1</v>
      </c>
      <c r="F96">
        <f t="shared" si="3"/>
        <v>0</v>
      </c>
    </row>
    <row r="97" spans="3:6">
      <c r="C97" t="s">
        <v>1527</v>
      </c>
      <c r="D97" s="9">
        <f>COUNTIFS(G:G,"Addition", I:I, C97)</f>
        <v>1</v>
      </c>
      <c r="E97">
        <f>COUNTIFS(G:G,"Omission", I:I, C97)</f>
        <v>0</v>
      </c>
      <c r="F97">
        <f t="shared" si="3"/>
        <v>1</v>
      </c>
    </row>
    <row r="98" spans="3:6">
      <c r="D98" s="9"/>
    </row>
    <row r="100" spans="3:6">
      <c r="E100" t="s">
        <v>1530</v>
      </c>
      <c r="F100">
        <v>77731</v>
      </c>
    </row>
  </sheetData>
  <mergeCells count="1">
    <mergeCell ref="D67:F67"/>
  </mergeCells>
  <conditionalFormatting sqref="G2:G48">
    <cfRule type="expression" dxfId="144" priority="10">
      <formula>$I2&lt;&gt;""</formula>
    </cfRule>
    <cfRule type="expression" dxfId="143" priority="11">
      <formula>$I2=""</formula>
    </cfRule>
  </conditionalFormatting>
  <conditionalFormatting sqref="H2:Q3 H4:P4 H5:Q6 H7:P9 H10:Q10 H11:P11 H12:Q12 H13:P14 H15:Q15 H16:P18 H19:Q19 H20:P22 H23:Q23 H24:P26 H27:Q27 H28:P32 H33:Q33 H34:P35 H36:Q36 H37:P39 H40:Q42 H43:P44 H45:Q45 H46:P48">
    <cfRule type="expression" dxfId="142" priority="27">
      <formula>AND(OR($I2="Addition",$I2="Omission"), H2&lt;&gt;"")</formula>
    </cfRule>
  </conditionalFormatting>
  <conditionalFormatting sqref="K2:K48">
    <cfRule type="expression" dxfId="141" priority="22">
      <formula>AND($K2&lt;&gt;"",$K2&gt;1)</formula>
    </cfRule>
  </conditionalFormatting>
  <conditionalFormatting sqref="M2:N48">
    <cfRule type="expression" dxfId="140" priority="18">
      <formula>$N2="Absent"</formula>
    </cfRule>
    <cfRule type="expression" dxfId="139" priority="19">
      <formula>$N2="NA"</formula>
    </cfRule>
    <cfRule type="expression" dxfId="138" priority="20">
      <formula>AND(OR($I2="Addition",$I2="Omission"), M2="")</formula>
    </cfRule>
    <cfRule type="expression" dxfId="137" priority="21">
      <formula>AND($I2&lt;&gt;"Addition",$I2&lt;&gt;"Omission")</formula>
    </cfRule>
  </conditionalFormatting>
  <conditionalFormatting sqref="O2:O48">
    <cfRule type="expression" dxfId="136" priority="23">
      <formula>OR($I2="Addition",$I2="Omission",$I2 = "Substitution - Word")</formula>
    </cfRule>
  </conditionalFormatting>
  <conditionalFormatting sqref="O2:Q3 H2:L48 O4:P4 O5:Q6 O7:P9 O10:Q10 O11:P11 O12:Q12 O13:P14 O15:Q15 O16:P18 O19:Q19 O20:P22 O23:Q23 O24:P26 O27:Q27 O28:P32 O33:Q33 O34:P35 O36:Q36 O37:P39 O40:Q42 O43:P44 O45:Q45 O46:P48">
    <cfRule type="expression" dxfId="135" priority="28">
      <formula>AND(OR($I2="Addition",$I2="Omission"), H2="")</formula>
    </cfRule>
    <cfRule type="expression" dxfId="134" priority="29">
      <formula>AND($I2&lt;&gt;"Addition",$I2&lt;&gt;"Omission",$I2&lt;&gt;"Substitution - Word")</formula>
    </cfRule>
  </conditionalFormatting>
  <conditionalFormatting sqref="Q2:Q48">
    <cfRule type="expression" dxfId="133" priority="4">
      <formula>AND(OR($I2="Addition",$I2="Omission"), Q2&lt;&gt;"")</formula>
    </cfRule>
    <cfRule type="expression" dxfId="132" priority="5">
      <formula>AND(OR($I2="Addition",$I2="Omission"), Q2="")</formula>
    </cfRule>
    <cfRule type="expression" dxfId="131" priority="6">
      <formula>AND($I2&lt;&gt;"Addition",$I2&lt;&gt;"Omission",$I2&lt;&gt;"Substitution - Word")</formula>
    </cfRule>
  </conditionalFormatting>
  <conditionalFormatting sqref="Q7:Q9">
    <cfRule type="expression" dxfId="130" priority="1">
      <formula>AND(OR($I7="Addition",$I7="Omission"), Q7&lt;&gt;"")</formula>
    </cfRule>
    <cfRule type="expression" dxfId="129" priority="2">
      <formula>AND(OR($I7="Addition",$I7="Omission"), Q7="")</formula>
    </cfRule>
    <cfRule type="expression" dxfId="128" priority="3">
      <formula>AND($I7&lt;&gt;"Addition",$I7&lt;&gt;"Omission",$I7&lt;&gt;"Substitution - Word")</formula>
    </cfRule>
  </conditionalFormatting>
  <conditionalFormatting sqref="R2:T48">
    <cfRule type="expression" dxfId="127" priority="24">
      <formula>AND(AND(LEFT($I2,3)="Sub", RIGHT($I2,4)&lt;&gt;"Form"),$T2&lt;&gt;"")</formula>
    </cfRule>
    <cfRule type="expression" dxfId="126" priority="25">
      <formula>AND(AND(LEFT($I2,3)="Sub", RIGHT($I2,4)&lt;&gt;"Form"),$T2="")</formula>
    </cfRule>
    <cfRule type="expression" dxfId="125" priority="26">
      <formula>"&lt;&gt;AND(LEFT($J2,3)=""Sub"", RIGHT($J2,4)&lt;&gt;""Form"")"</formula>
    </cfRule>
  </conditionalFormatting>
  <conditionalFormatting sqref="S2:T48">
    <cfRule type="expression" dxfId="124" priority="7">
      <formula>AND(AND(LEFT($I2,3)="Sub", RIGHT($I2,4)&lt;&gt;"Form"),$T2&lt;&gt;"")</formula>
    </cfRule>
    <cfRule type="expression" dxfId="123" priority="8">
      <formula>AND(AND(LEFT($I2,3)="Sub", RIGHT($I2,4)&lt;&gt;"Form"),$T2="")</formula>
    </cfRule>
    <cfRule type="expression" dxfId="122" priority="9">
      <formula>"&lt;&gt;AND(LEFT($J2,3)=""Sub"", RIGHT($J2,4)&lt;&gt;""Form"")"</formula>
    </cfRule>
  </conditionalFormatting>
  <conditionalFormatting sqref="U2:U48">
    <cfRule type="expression" dxfId="121" priority="13">
      <formula>AND($W2&lt;&gt;"",OR($AD2="Yes",$AE2&lt;&gt;""))</formula>
    </cfRule>
    <cfRule type="expression" dxfId="120" priority="14">
      <formula>OR($AD2="Yes",$AE2&lt;&gt;"")</formula>
    </cfRule>
    <cfRule type="expression" dxfId="119" priority="32">
      <formula>AND($AD2&lt;&gt;"Yes",$AE2="")</formula>
    </cfRule>
  </conditionalFormatting>
  <conditionalFormatting sqref="U2:AD48">
    <cfRule type="expression" dxfId="118" priority="30">
      <formula>AND($I2&lt;&gt;"",$I2&lt;&gt;"Unclear due to correction")</formula>
    </cfRule>
    <cfRule type="expression" dxfId="117" priority="31">
      <formula>OR($I2="",$I2="Unclear due to correction")</formula>
    </cfRule>
  </conditionalFormatting>
  <conditionalFormatting sqref="V2:V48">
    <cfRule type="expression" dxfId="116" priority="12">
      <formula>AND($I2&lt;&gt;"",$I2&lt;&gt;"Unclear due to correction",$X2="")</formula>
    </cfRule>
  </conditionalFormatting>
  <conditionalFormatting sqref="W2:W48">
    <cfRule type="expression" dxfId="115" priority="15">
      <formula>AND($X2="Yes",$Y2="")</formula>
    </cfRule>
    <cfRule type="expression" dxfId="114" priority="16">
      <formula>$X2=""</formula>
    </cfRule>
  </conditionalFormatting>
  <conditionalFormatting sqref="AB2:AB48">
    <cfRule type="expression" dxfId="113" priority="17">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xr:uid="{A3037089-860C-4B2F-90F3-41767DBF2B54}">
          <x14:formula1>
            <xm:f>'Data Regularization'!$A$2:$A$1048576</xm:f>
          </x14:formula1>
          <xm:sqref>D2:D48</xm:sqref>
        </x14:dataValidation>
        <x14:dataValidation type="list" allowBlank="1" showInputMessage="1" showErrorMessage="1" xr:uid="{B3B77EE9-8CAF-4F34-91D8-2F86B39181B4}">
          <x14:formula1>
            <xm:f>'Data Regularization'!$C$2:$C$1048576</xm:f>
          </x14:formula1>
          <xm:sqref>F2:F48</xm:sqref>
        </x14:dataValidation>
        <x14:dataValidation type="list" allowBlank="1" showInputMessage="1" showErrorMessage="1" xr:uid="{88D43B24-527B-4B39-8C78-A8117FFB5201}">
          <x14:formula1>
            <xm:f>'Data Regularization'!$B$2:$B$1048576</xm:f>
          </x14:formula1>
          <xm:sqref>E2:E48</xm:sqref>
        </x14:dataValidation>
        <x14:dataValidation type="list" allowBlank="1" showInputMessage="1" showErrorMessage="1" xr:uid="{E72DEA83-77BD-4AEC-A93F-580B841362EC}">
          <x14:formula1>
            <xm:f>'Data Regularization'!$D$2:$D$1048576</xm:f>
          </x14:formula1>
          <xm:sqref>G2:G48</xm:sqref>
        </x14:dataValidation>
        <x14:dataValidation type="list" allowBlank="1" showInputMessage="1" showErrorMessage="1" xr:uid="{5536AEDA-81EB-4A28-92A6-46355ABCDFA1}">
          <x14:formula1>
            <xm:f>'Data Regularization'!$E$2:$E$1048576</xm:f>
          </x14:formula1>
          <xm:sqref>K2:K48</xm:sqref>
        </x14:dataValidation>
        <x14:dataValidation type="list" allowBlank="1" showInputMessage="1" showErrorMessage="1" xr:uid="{9C077B81-7D10-45D6-B06F-3A6991938344}">
          <x14:formula1>
            <xm:f>'Data Regularization'!$F$2:$F$1048576</xm:f>
          </x14:formula1>
          <xm:sqref>L2:L48</xm:sqref>
        </x14:dataValidation>
        <x14:dataValidation type="list" allowBlank="1" showInputMessage="1" showErrorMessage="1" xr:uid="{FFD2EF34-9149-4599-B4F4-7192A771A79D}">
          <x14:formula1>
            <xm:f>'Data Regularization'!$G$2:$G$1048576</xm:f>
          </x14:formula1>
          <xm:sqref>O2:O48</xm:sqref>
        </x14:dataValidation>
        <x14:dataValidation type="list" allowBlank="1" showInputMessage="1" showErrorMessage="1" xr:uid="{C0620754-77B3-44B0-8430-51B0224827B6}">
          <x14:formula1>
            <xm:f>'Data Regularization'!$J$2:$J$1048576</xm:f>
          </x14:formula1>
          <xm:sqref>W2:W48</xm:sqref>
        </x14:dataValidation>
        <x14:dataValidation type="list" allowBlank="1" showInputMessage="1" showErrorMessage="1" xr:uid="{926302F9-21DC-4EC1-9E0D-2BB135A6A786}">
          <x14:formula1>
            <xm:f>'Data Regularization'!$K$2:$K$1048576</xm:f>
          </x14:formula1>
          <xm:sqref>X2:X48</xm:sqref>
        </x14:dataValidation>
        <x14:dataValidation type="list" allowBlank="1" showInputMessage="1" showErrorMessage="1" xr:uid="{1C6EE915-AE23-42C6-A86C-447865784B4C}">
          <x14:formula1>
            <xm:f>'Data Regularization'!$L$2:$L$1048576</xm:f>
          </x14:formula1>
          <xm:sqref>Y2:Y48</xm:sqref>
        </x14:dataValidation>
        <x14:dataValidation type="list" allowBlank="1" showInputMessage="1" showErrorMessage="1" xr:uid="{7E31E6D6-B288-4D4B-BDD9-7048D13B96BD}">
          <x14:formula1>
            <xm:f>'Data Regularization'!$M$2:$M$1048576</xm:f>
          </x14:formula1>
          <xm:sqref>Z2:Z48</xm:sqref>
        </x14:dataValidation>
        <x14:dataValidation type="list" allowBlank="1" showInputMessage="1" showErrorMessage="1" xr:uid="{37B508C1-16E4-4C32-BAD0-AD322590C77C}">
          <x14:formula1>
            <xm:f>'Data Regularization'!$N$2:$N$1048576</xm:f>
          </x14:formula1>
          <xm:sqref>AB2:AB48</xm:sqref>
        </x14:dataValidation>
        <x14:dataValidation type="list" allowBlank="1" showInputMessage="1" showErrorMessage="1" xr:uid="{C18E595F-332C-4631-805B-2956A14A1C3A}">
          <x14:formula1>
            <xm:f>'Data Regularization'!$O$2:$O$1048576</xm:f>
          </x14:formula1>
          <xm:sqref>AC2:AC48</xm:sqref>
        </x14:dataValidation>
        <x14:dataValidation type="list" allowBlank="1" showInputMessage="1" showErrorMessage="1" xr:uid="{E5887478-7651-4143-BC1C-C89A1C39BC44}">
          <x14:formula1>
            <xm:f>'Data Regularization'!$H$2:$H$1048576</xm:f>
          </x14:formula1>
          <xm:sqref>U2:U48</xm:sqref>
        </x14:dataValidation>
        <x14:dataValidation type="list" allowBlank="1" showInputMessage="1" xr:uid="{158CAB09-7C18-4BFA-9588-AA746FE031CC}">
          <x14:formula1>
            <xm:f>'Data Regularization'!$I$2:$I$1048576</xm:f>
          </x14:formula1>
          <xm:sqref>V2:V48</xm:sqref>
        </x14:dataValidation>
        <x14:dataValidation type="list" allowBlank="1" showInputMessage="1" showErrorMessage="1" xr:uid="{672AB143-E130-4ABB-8873-FA7D999CCFA7}">
          <x14:formula1>
            <xm:f>'Data Regularization'!$P$2:$P$1048576</xm:f>
          </x14:formula1>
          <xm:sqref>AD2:AD48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0C99B-A85B-4625-BAA7-A08523F96003}">
  <dimension ref="A1:AG4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1" s="1" customFormat="1">
      <c r="A1" s="1" t="s">
        <v>0</v>
      </c>
      <c r="B1" s="1" t="s">
        <v>5</v>
      </c>
      <c r="C1" s="1" t="s">
        <v>6</v>
      </c>
      <c r="D1" s="1" t="s">
        <v>1372</v>
      </c>
      <c r="E1" s="1" t="s">
        <v>1373</v>
      </c>
      <c r="F1" s="1" t="s">
        <v>1374</v>
      </c>
      <c r="G1" s="1" t="s">
        <v>3</v>
      </c>
      <c r="H1" s="1" t="s">
        <v>1375</v>
      </c>
      <c r="I1" s="1" t="s">
        <v>1376</v>
      </c>
      <c r="J1" s="1" t="s">
        <v>1377</v>
      </c>
      <c r="K1" s="1" t="s">
        <v>1378</v>
      </c>
      <c r="L1" s="1" t="s">
        <v>1338</v>
      </c>
      <c r="M1" s="1" t="s">
        <v>1379</v>
      </c>
      <c r="N1" s="6" t="s">
        <v>1380</v>
      </c>
      <c r="O1" s="1" t="s">
        <v>1339</v>
      </c>
      <c r="P1" s="1" t="s">
        <v>1381</v>
      </c>
      <c r="Q1" s="1" t="s">
        <v>1541</v>
      </c>
      <c r="R1" s="1" t="s">
        <v>1382</v>
      </c>
      <c r="S1" s="1" t="s">
        <v>1531</v>
      </c>
      <c r="T1" s="1" t="s">
        <v>1532</v>
      </c>
      <c r="U1" s="1" t="s">
        <v>1384</v>
      </c>
      <c r="V1" s="1" t="s">
        <v>1385</v>
      </c>
      <c r="W1" s="1" t="s">
        <v>1386</v>
      </c>
      <c r="X1" s="1" t="s">
        <v>1340</v>
      </c>
      <c r="Y1" s="1" t="s">
        <v>1341</v>
      </c>
      <c r="Z1" s="1" t="s">
        <v>1342</v>
      </c>
      <c r="AA1" s="1" t="s">
        <v>1383</v>
      </c>
      <c r="AB1" s="1" t="s">
        <v>1387</v>
      </c>
      <c r="AC1" s="1" t="s">
        <v>1343</v>
      </c>
      <c r="AD1" s="1" t="s">
        <v>1388</v>
      </c>
      <c r="AE1" s="1" t="s">
        <v>1528</v>
      </c>
    </row>
    <row r="2" spans="1:31" ht="101.5">
      <c r="A2" s="3" t="s">
        <v>19</v>
      </c>
      <c r="B2" s="3" t="s">
        <v>629</v>
      </c>
      <c r="C2" s="3" t="s">
        <v>628</v>
      </c>
      <c r="G2" s="7" t="s">
        <v>562</v>
      </c>
      <c r="H2" s="7"/>
      <c r="I2" s="7">
        <v>1</v>
      </c>
      <c r="J2" s="7">
        <v>3</v>
      </c>
      <c r="K2" s="7" t="s">
        <v>1359</v>
      </c>
      <c r="L2" s="7" t="s">
        <v>1351</v>
      </c>
      <c r="M2" s="7"/>
      <c r="N2" s="8"/>
      <c r="O2" s="7"/>
      <c r="P2" s="7">
        <v>9418</v>
      </c>
      <c r="Q2" s="7">
        <v>1211.6144138117354</v>
      </c>
      <c r="R2" s="7"/>
      <c r="S2" s="7" t="s">
        <v>1533</v>
      </c>
      <c r="T2" s="7" t="s">
        <v>1533</v>
      </c>
      <c r="U2" s="7" t="s">
        <v>4</v>
      </c>
      <c r="V2" s="7"/>
      <c r="W2" s="7"/>
      <c r="X2" s="7"/>
      <c r="Y2" s="7"/>
      <c r="Z2" s="7"/>
      <c r="AA2" s="7"/>
      <c r="AB2" s="7"/>
      <c r="AC2" s="7"/>
      <c r="AD2" s="7"/>
    </row>
    <row r="3" spans="1:31" ht="87">
      <c r="A3" s="3" t="s">
        <v>35</v>
      </c>
      <c r="B3" s="3" t="s">
        <v>669</v>
      </c>
      <c r="C3" s="3" t="s">
        <v>670</v>
      </c>
      <c r="G3" s="7" t="s">
        <v>558</v>
      </c>
      <c r="H3" s="7"/>
      <c r="I3" s="7">
        <v>1</v>
      </c>
      <c r="J3" s="7">
        <v>5</v>
      </c>
      <c r="K3" s="7" t="s">
        <v>1366</v>
      </c>
      <c r="L3" s="7" t="s">
        <v>1351</v>
      </c>
      <c r="M3" s="7"/>
      <c r="N3" s="8"/>
      <c r="O3" s="7"/>
      <c r="P3" s="7">
        <v>3678</v>
      </c>
      <c r="Q3" s="7">
        <v>473.17029241872609</v>
      </c>
      <c r="R3" s="7"/>
      <c r="S3" s="7" t="s">
        <v>1533</v>
      </c>
      <c r="T3" s="7" t="s">
        <v>1533</v>
      </c>
      <c r="U3" s="7"/>
      <c r="V3" s="7"/>
      <c r="W3" s="7"/>
      <c r="X3" s="7"/>
      <c r="Y3" s="7"/>
      <c r="Z3" s="7"/>
      <c r="AA3" s="7"/>
      <c r="AB3" s="7"/>
      <c r="AC3" s="7"/>
      <c r="AD3" s="7"/>
    </row>
    <row r="4" spans="1:31" ht="29">
      <c r="A4" s="3" t="s">
        <v>41</v>
      </c>
      <c r="B4" s="3" t="s">
        <v>685</v>
      </c>
      <c r="C4" s="3" t="s">
        <v>686</v>
      </c>
      <c r="G4" s="7" t="s">
        <v>562</v>
      </c>
      <c r="H4" s="7"/>
      <c r="I4" s="7">
        <v>1</v>
      </c>
      <c r="J4" s="7">
        <v>2</v>
      </c>
      <c r="K4" s="7" t="s">
        <v>1350</v>
      </c>
      <c r="L4" s="7" t="s">
        <v>1391</v>
      </c>
      <c r="M4" s="7"/>
      <c r="N4" s="8"/>
      <c r="O4" s="7"/>
      <c r="P4" s="7">
        <v>10929</v>
      </c>
      <c r="Q4" s="7">
        <v>1406.0027530843549</v>
      </c>
      <c r="R4" s="7"/>
      <c r="S4" s="7" t="s">
        <v>1533</v>
      </c>
      <c r="T4" s="7" t="s">
        <v>1533</v>
      </c>
      <c r="U4" s="7"/>
      <c r="V4" s="7"/>
      <c r="W4" s="7"/>
      <c r="X4" s="7"/>
      <c r="Y4" s="7"/>
      <c r="Z4" s="7"/>
      <c r="AA4" s="7"/>
      <c r="AB4" s="7"/>
      <c r="AC4" s="7"/>
      <c r="AD4" s="7"/>
    </row>
    <row r="5" spans="1:31" ht="29">
      <c r="A5" s="3" t="s">
        <v>41</v>
      </c>
      <c r="B5" s="3" t="s">
        <v>684</v>
      </c>
      <c r="C5" s="3" t="s">
        <v>687</v>
      </c>
      <c r="G5" s="7" t="s">
        <v>562</v>
      </c>
      <c r="H5" s="7"/>
      <c r="I5" s="7">
        <v>1</v>
      </c>
      <c r="J5" s="7">
        <v>2</v>
      </c>
      <c r="K5" s="7" t="s">
        <v>1350</v>
      </c>
      <c r="L5" s="7" t="s">
        <v>1391</v>
      </c>
      <c r="M5" s="7"/>
      <c r="N5" s="8"/>
      <c r="O5" s="7"/>
      <c r="P5" s="7">
        <v>10929</v>
      </c>
      <c r="Q5" s="7">
        <v>1406.0027530843549</v>
      </c>
      <c r="R5" s="7"/>
      <c r="S5" s="7" t="s">
        <v>1533</v>
      </c>
      <c r="T5" s="7" t="s">
        <v>1533</v>
      </c>
      <c r="U5" s="7"/>
      <c r="V5" s="7"/>
      <c r="W5" s="7"/>
      <c r="X5" s="7"/>
      <c r="Y5" s="7"/>
      <c r="Z5" s="7"/>
      <c r="AA5" s="7"/>
      <c r="AB5" s="7"/>
      <c r="AC5" s="7"/>
      <c r="AD5" s="7"/>
    </row>
    <row r="6" spans="1:31" ht="29">
      <c r="A6" s="3" t="s">
        <v>52</v>
      </c>
      <c r="B6" s="3" t="s">
        <v>710</v>
      </c>
      <c r="C6" s="3" t="s">
        <v>707</v>
      </c>
      <c r="G6" s="7" t="s">
        <v>562</v>
      </c>
      <c r="H6" s="7"/>
      <c r="I6" s="7">
        <v>1</v>
      </c>
      <c r="J6" s="7">
        <v>3</v>
      </c>
      <c r="K6" s="7" t="s">
        <v>1350</v>
      </c>
      <c r="L6" s="7" t="s">
        <v>1351</v>
      </c>
      <c r="M6" s="7"/>
      <c r="N6" s="8"/>
      <c r="O6" s="7"/>
      <c r="P6" s="7">
        <v>10929</v>
      </c>
      <c r="Q6" s="7">
        <v>1406.0027530843549</v>
      </c>
      <c r="R6" s="7"/>
      <c r="S6" s="7" t="s">
        <v>1533</v>
      </c>
      <c r="T6" s="7" t="s">
        <v>1533</v>
      </c>
      <c r="U6" s="7"/>
      <c r="V6" s="7"/>
      <c r="W6" s="7"/>
      <c r="X6" s="7"/>
      <c r="Y6" s="7"/>
      <c r="Z6" s="7"/>
      <c r="AA6" s="7"/>
      <c r="AB6" s="7"/>
      <c r="AC6" s="7"/>
      <c r="AD6" s="7"/>
    </row>
    <row r="7" spans="1:31" ht="87">
      <c r="A7" s="3" t="s">
        <v>71</v>
      </c>
      <c r="B7" s="3" t="s">
        <v>790</v>
      </c>
      <c r="C7" s="3" t="s">
        <v>789</v>
      </c>
      <c r="F7" t="s">
        <v>565</v>
      </c>
      <c r="G7" s="7" t="s">
        <v>562</v>
      </c>
      <c r="H7" s="7"/>
      <c r="I7" s="7">
        <v>1</v>
      </c>
      <c r="J7" s="7">
        <v>3</v>
      </c>
      <c r="K7" s="7" t="s">
        <v>1350</v>
      </c>
      <c r="L7" s="7" t="s">
        <v>1351</v>
      </c>
      <c r="M7" s="7"/>
      <c r="N7" s="8"/>
      <c r="O7" s="7"/>
      <c r="P7" s="7">
        <v>10929</v>
      </c>
      <c r="Q7" s="7">
        <v>1406.0027530843549</v>
      </c>
      <c r="R7" s="7"/>
      <c r="S7" s="7" t="s">
        <v>1533</v>
      </c>
      <c r="T7" s="7" t="s">
        <v>1533</v>
      </c>
      <c r="U7" s="7"/>
      <c r="V7" s="7"/>
      <c r="W7" s="7"/>
      <c r="X7" s="7"/>
      <c r="Y7" s="7"/>
      <c r="Z7" s="7"/>
      <c r="AA7" s="7"/>
      <c r="AB7" s="7"/>
      <c r="AC7" s="7"/>
      <c r="AD7" s="7"/>
    </row>
    <row r="8" spans="1:31" ht="29">
      <c r="A8" s="3" t="s">
        <v>74</v>
      </c>
      <c r="B8" s="3" t="s">
        <v>804</v>
      </c>
      <c r="C8" s="3" t="s">
        <v>1631</v>
      </c>
      <c r="G8" s="7" t="s">
        <v>558</v>
      </c>
      <c r="H8" s="7"/>
      <c r="I8" s="7">
        <v>1</v>
      </c>
      <c r="J8" s="7">
        <v>4</v>
      </c>
      <c r="K8" s="7" t="s">
        <v>1350</v>
      </c>
      <c r="L8" s="7" t="s">
        <v>1345</v>
      </c>
      <c r="M8" s="7" t="s">
        <v>1407</v>
      </c>
      <c r="N8" s="8" t="s">
        <v>1410</v>
      </c>
      <c r="O8" s="7"/>
      <c r="P8" s="7">
        <v>10929</v>
      </c>
      <c r="Q8" s="7">
        <v>1406.0027530843549</v>
      </c>
      <c r="R8" s="7"/>
      <c r="S8" s="7" t="s">
        <v>1533</v>
      </c>
      <c r="T8" s="7" t="s">
        <v>1533</v>
      </c>
      <c r="U8" s="7"/>
      <c r="V8" s="7"/>
      <c r="W8" s="7"/>
      <c r="X8" s="7"/>
      <c r="Y8" s="7"/>
      <c r="Z8" s="7"/>
      <c r="AA8" s="7"/>
      <c r="AB8" s="7"/>
      <c r="AC8" s="7"/>
      <c r="AD8" s="7"/>
    </row>
    <row r="9" spans="1:31" ht="43.5">
      <c r="A9" s="3" t="s">
        <v>79</v>
      </c>
      <c r="B9" s="3" t="s">
        <v>814</v>
      </c>
      <c r="C9" s="3" t="s">
        <v>815</v>
      </c>
      <c r="G9" s="7" t="s">
        <v>562</v>
      </c>
      <c r="H9" s="7"/>
      <c r="I9" s="7">
        <v>1</v>
      </c>
      <c r="J9" s="7">
        <v>3</v>
      </c>
      <c r="K9" s="7" t="s">
        <v>1359</v>
      </c>
      <c r="L9" s="7" t="s">
        <v>1351</v>
      </c>
      <c r="M9" s="7"/>
      <c r="N9" s="8"/>
      <c r="O9" s="7"/>
      <c r="P9" s="7">
        <v>653</v>
      </c>
      <c r="Q9" s="7">
        <v>84.007667468577537</v>
      </c>
      <c r="R9" s="7"/>
      <c r="S9" s="7" t="s">
        <v>1533</v>
      </c>
      <c r="T9" s="7" t="s">
        <v>1533</v>
      </c>
      <c r="U9" s="7"/>
      <c r="V9" s="7"/>
      <c r="W9" s="7"/>
      <c r="X9" s="7"/>
      <c r="Y9" s="7"/>
      <c r="Z9" s="7"/>
      <c r="AA9" s="7"/>
      <c r="AB9" s="7"/>
      <c r="AC9" s="7"/>
      <c r="AD9" s="7"/>
    </row>
    <row r="10" spans="1:31" ht="29">
      <c r="A10" s="3" t="s">
        <v>93</v>
      </c>
      <c r="B10" s="3" t="s">
        <v>842</v>
      </c>
      <c r="C10" s="3" t="s">
        <v>843</v>
      </c>
      <c r="G10" s="7" t="s">
        <v>558</v>
      </c>
      <c r="H10" s="7"/>
      <c r="I10" s="7">
        <v>1</v>
      </c>
      <c r="J10" s="7">
        <v>1</v>
      </c>
      <c r="K10" s="7" t="s">
        <v>1366</v>
      </c>
      <c r="L10" s="7" t="s">
        <v>1391</v>
      </c>
      <c r="M10" s="7"/>
      <c r="N10" s="8"/>
      <c r="O10" s="7"/>
      <c r="P10" s="7">
        <v>615</v>
      </c>
      <c r="Q10" s="7">
        <v>79.119013006393843</v>
      </c>
      <c r="R10" s="7"/>
      <c r="S10" s="7" t="s">
        <v>1533</v>
      </c>
      <c r="T10" s="7" t="s">
        <v>1533</v>
      </c>
      <c r="U10" s="7"/>
      <c r="V10" s="7"/>
      <c r="W10" s="7"/>
      <c r="X10" s="7"/>
      <c r="Y10" s="7"/>
      <c r="Z10" s="7"/>
      <c r="AA10" s="7"/>
      <c r="AB10" s="7"/>
      <c r="AC10" s="7"/>
      <c r="AD10" s="7"/>
    </row>
    <row r="11" spans="1:31" ht="43.5">
      <c r="A11" s="3" t="s">
        <v>95</v>
      </c>
      <c r="B11" s="3" t="s">
        <v>848</v>
      </c>
      <c r="C11" s="3" t="s">
        <v>845</v>
      </c>
      <c r="G11" s="7" t="s">
        <v>562</v>
      </c>
      <c r="H11" s="7"/>
      <c r="I11" s="7">
        <v>1</v>
      </c>
      <c r="J11" s="7">
        <v>1</v>
      </c>
      <c r="K11" s="7" t="s">
        <v>1350</v>
      </c>
      <c r="L11" s="7" t="s">
        <v>1391</v>
      </c>
      <c r="M11" s="7"/>
      <c r="N11" s="8"/>
      <c r="O11" s="7"/>
      <c r="P11" s="7">
        <v>10929</v>
      </c>
      <c r="Q11" s="7">
        <v>1406.0027530843549</v>
      </c>
      <c r="R11" s="7"/>
      <c r="S11" s="7" t="s">
        <v>1533</v>
      </c>
      <c r="T11" s="7" t="s">
        <v>1533</v>
      </c>
      <c r="U11" s="7"/>
      <c r="V11" s="7"/>
      <c r="W11" s="7"/>
      <c r="X11" s="7"/>
      <c r="Y11" s="7"/>
      <c r="Z11" s="7"/>
      <c r="AA11" s="7"/>
      <c r="AB11" s="7"/>
      <c r="AC11" s="7"/>
      <c r="AD11" s="7"/>
    </row>
    <row r="12" spans="1:31" ht="43.5">
      <c r="A12" s="3" t="s">
        <v>114</v>
      </c>
      <c r="B12" s="3" t="s">
        <v>892</v>
      </c>
      <c r="C12" s="3" t="s">
        <v>893</v>
      </c>
      <c r="G12" s="7" t="s">
        <v>558</v>
      </c>
      <c r="H12" s="7"/>
      <c r="I12" s="7">
        <v>1</v>
      </c>
      <c r="J12" s="7">
        <v>3</v>
      </c>
      <c r="K12" s="7" t="s">
        <v>1350</v>
      </c>
      <c r="L12" s="7" t="s">
        <v>1351</v>
      </c>
      <c r="M12" s="7"/>
      <c r="N12" s="8"/>
      <c r="O12" s="7"/>
      <c r="P12" s="7">
        <v>10929</v>
      </c>
      <c r="Q12" s="7">
        <v>1406.0027530843549</v>
      </c>
      <c r="R12" s="7"/>
      <c r="S12" s="7" t="s">
        <v>1533</v>
      </c>
      <c r="T12" s="7" t="s">
        <v>1533</v>
      </c>
      <c r="U12" s="7"/>
      <c r="V12" s="7"/>
      <c r="W12" s="7"/>
      <c r="X12" s="7"/>
      <c r="Y12" s="7"/>
      <c r="Z12" s="7"/>
      <c r="AA12" s="7"/>
      <c r="AB12" s="7"/>
      <c r="AC12" s="7"/>
      <c r="AD12" s="7"/>
    </row>
    <row r="13" spans="1:31" ht="43.5">
      <c r="A13" s="3" t="s">
        <v>131</v>
      </c>
      <c r="B13" s="3" t="s">
        <v>933</v>
      </c>
      <c r="C13" s="3" t="s">
        <v>934</v>
      </c>
      <c r="F13" t="s">
        <v>565</v>
      </c>
      <c r="G13" s="7" t="s">
        <v>562</v>
      </c>
      <c r="H13" s="7"/>
      <c r="I13" s="7">
        <v>1</v>
      </c>
      <c r="J13" s="7">
        <v>3</v>
      </c>
      <c r="K13" s="7" t="s">
        <v>1359</v>
      </c>
      <c r="L13" s="7" t="s">
        <v>1351</v>
      </c>
      <c r="M13" s="7"/>
      <c r="N13" s="8"/>
      <c r="O13" s="7"/>
      <c r="P13" s="7">
        <v>9418</v>
      </c>
      <c r="Q13" s="7">
        <v>1211.6144138117354</v>
      </c>
      <c r="R13" s="7"/>
      <c r="S13" s="7" t="s">
        <v>1533</v>
      </c>
      <c r="T13" s="7" t="s">
        <v>1533</v>
      </c>
      <c r="U13" s="7"/>
      <c r="V13" s="7"/>
      <c r="W13" s="7"/>
      <c r="X13" s="7"/>
      <c r="Y13" s="7"/>
      <c r="Z13" s="7"/>
      <c r="AA13" s="7"/>
      <c r="AB13" s="7"/>
      <c r="AC13" s="7"/>
      <c r="AD13" s="7"/>
    </row>
    <row r="14" spans="1:31" ht="58">
      <c r="A14" s="3" t="s">
        <v>133</v>
      </c>
      <c r="B14" s="3" t="s">
        <v>945</v>
      </c>
      <c r="C14" s="3" t="s">
        <v>946</v>
      </c>
      <c r="G14" s="7" t="s">
        <v>558</v>
      </c>
      <c r="H14" s="7"/>
      <c r="I14" s="7">
        <v>1</v>
      </c>
      <c r="J14" s="7">
        <v>2</v>
      </c>
      <c r="K14" s="7" t="s">
        <v>1368</v>
      </c>
      <c r="L14" s="7" t="s">
        <v>1391</v>
      </c>
      <c r="M14" s="7"/>
      <c r="N14" s="8"/>
      <c r="O14" s="7"/>
      <c r="P14" s="7">
        <v>1942</v>
      </c>
      <c r="Q14" s="7">
        <v>249.83597277791355</v>
      </c>
      <c r="R14" s="7"/>
      <c r="S14" s="7" t="s">
        <v>1533</v>
      </c>
      <c r="T14" s="7" t="s">
        <v>1533</v>
      </c>
      <c r="U14" s="7"/>
      <c r="V14" s="7"/>
      <c r="W14" s="7"/>
      <c r="X14" s="7"/>
      <c r="Y14" s="7"/>
      <c r="Z14" s="7"/>
      <c r="AA14" s="7"/>
      <c r="AB14" s="7"/>
      <c r="AC14" s="7"/>
      <c r="AD14" s="7"/>
    </row>
    <row r="15" spans="1:31" ht="43.5">
      <c r="A15" s="3" t="s">
        <v>143</v>
      </c>
      <c r="B15" s="3" t="s">
        <v>963</v>
      </c>
      <c r="C15" s="3" t="s">
        <v>962</v>
      </c>
      <c r="G15" s="7" t="s">
        <v>562</v>
      </c>
      <c r="H15" s="7"/>
      <c r="I15" s="7">
        <v>1</v>
      </c>
      <c r="J15" s="7">
        <v>3</v>
      </c>
      <c r="K15" s="7" t="s">
        <v>1368</v>
      </c>
      <c r="L15" s="7" t="s">
        <v>1351</v>
      </c>
      <c r="M15" s="7"/>
      <c r="N15" s="8"/>
      <c r="O15" s="7"/>
      <c r="P15" s="7">
        <v>88</v>
      </c>
      <c r="Q15" s="7">
        <v>11.321094544004323</v>
      </c>
      <c r="R15" s="7"/>
      <c r="S15" s="7" t="s">
        <v>1533</v>
      </c>
      <c r="T15" s="7" t="s">
        <v>1533</v>
      </c>
      <c r="U15" s="7" t="s">
        <v>1389</v>
      </c>
      <c r="V15" s="7"/>
      <c r="W15" s="7"/>
      <c r="X15" s="7"/>
      <c r="Y15" s="7"/>
      <c r="Z15" s="7"/>
      <c r="AA15" s="7"/>
      <c r="AB15" s="7"/>
      <c r="AC15" s="7"/>
      <c r="AD15" s="7"/>
    </row>
    <row r="16" spans="1:31" ht="29">
      <c r="A16" s="3" t="s">
        <v>145</v>
      </c>
      <c r="B16" s="3" t="s">
        <v>580</v>
      </c>
      <c r="C16" s="3" t="s">
        <v>581</v>
      </c>
      <c r="G16" s="7" t="s">
        <v>562</v>
      </c>
      <c r="H16" s="7"/>
      <c r="I16" s="7">
        <v>1</v>
      </c>
      <c r="J16" s="7">
        <v>3</v>
      </c>
      <c r="K16" s="7" t="s">
        <v>1350</v>
      </c>
      <c r="L16" s="7" t="s">
        <v>1351</v>
      </c>
      <c r="M16" s="7"/>
      <c r="N16" s="8"/>
      <c r="O16" s="7"/>
      <c r="P16" s="7">
        <v>10929</v>
      </c>
      <c r="Q16" s="7">
        <v>1406.0027530843549</v>
      </c>
      <c r="R16" s="7"/>
      <c r="S16" s="7" t="s">
        <v>1533</v>
      </c>
      <c r="T16" s="7" t="s">
        <v>1533</v>
      </c>
      <c r="U16" s="7" t="s">
        <v>1389</v>
      </c>
      <c r="V16" s="7"/>
      <c r="W16" s="7"/>
      <c r="X16" s="7"/>
      <c r="Y16" s="7"/>
      <c r="Z16" s="7"/>
      <c r="AA16" s="7"/>
      <c r="AB16" s="7"/>
      <c r="AC16" s="7"/>
      <c r="AD16" s="7"/>
    </row>
    <row r="17" spans="1:33" ht="87">
      <c r="A17" s="3" t="s">
        <v>148</v>
      </c>
      <c r="B17" s="3" t="s">
        <v>970</v>
      </c>
      <c r="C17" s="3" t="s">
        <v>973</v>
      </c>
      <c r="G17" s="7" t="s">
        <v>558</v>
      </c>
      <c r="H17" s="7"/>
      <c r="I17" s="7">
        <v>1</v>
      </c>
      <c r="J17" s="7">
        <v>4</v>
      </c>
      <c r="K17" s="7" t="s">
        <v>1350</v>
      </c>
      <c r="L17" s="7" t="s">
        <v>1345</v>
      </c>
      <c r="M17" s="7" t="s">
        <v>1407</v>
      </c>
      <c r="N17" s="8" t="s">
        <v>1410</v>
      </c>
      <c r="O17" s="7"/>
      <c r="P17" s="7">
        <v>10929</v>
      </c>
      <c r="Q17" s="7">
        <v>1406.0027530843549</v>
      </c>
      <c r="R17" s="7"/>
      <c r="S17" s="7" t="s">
        <v>1533</v>
      </c>
      <c r="T17" s="7" t="s">
        <v>1533</v>
      </c>
      <c r="U17" s="7"/>
      <c r="V17" s="7"/>
      <c r="W17" s="7"/>
      <c r="X17" s="7"/>
      <c r="Y17" s="7"/>
      <c r="Z17" s="7"/>
      <c r="AA17" s="7"/>
      <c r="AB17" s="7"/>
      <c r="AC17" s="7"/>
      <c r="AD17" s="7"/>
    </row>
    <row r="18" spans="1:33" ht="29">
      <c r="A18" s="3" t="s">
        <v>152</v>
      </c>
      <c r="B18" s="3" t="s">
        <v>984</v>
      </c>
      <c r="C18" s="3" t="s">
        <v>985</v>
      </c>
      <c r="G18" s="7" t="s">
        <v>558</v>
      </c>
      <c r="H18" s="7"/>
      <c r="I18" s="7">
        <v>1</v>
      </c>
      <c r="J18" s="7">
        <v>2</v>
      </c>
      <c r="K18" s="7" t="s">
        <v>1350</v>
      </c>
      <c r="L18" s="7" t="s">
        <v>1391</v>
      </c>
      <c r="M18" s="7"/>
      <c r="N18" s="8"/>
      <c r="O18" s="7"/>
      <c r="P18" s="7">
        <v>10929</v>
      </c>
      <c r="Q18" s="7">
        <v>1406.0027530843549</v>
      </c>
      <c r="R18" s="7"/>
      <c r="S18" s="7" t="s">
        <v>1533</v>
      </c>
      <c r="T18" s="7" t="s">
        <v>1533</v>
      </c>
      <c r="U18" s="7"/>
      <c r="V18" s="7"/>
      <c r="W18" s="7"/>
      <c r="X18" s="7"/>
      <c r="Y18" s="7"/>
      <c r="Z18" s="7"/>
      <c r="AA18" s="7"/>
      <c r="AB18" s="7"/>
      <c r="AC18" s="7"/>
      <c r="AD18" s="7"/>
    </row>
    <row r="19" spans="1:33" ht="87">
      <c r="A19" s="3" t="s">
        <v>157</v>
      </c>
      <c r="B19" s="3" t="s">
        <v>989</v>
      </c>
      <c r="C19" s="3" t="s">
        <v>991</v>
      </c>
      <c r="G19" s="7" t="s">
        <v>562</v>
      </c>
      <c r="H19" s="7"/>
      <c r="I19" s="7">
        <v>1</v>
      </c>
      <c r="J19" s="7">
        <v>2</v>
      </c>
      <c r="K19" s="7" t="s">
        <v>1350</v>
      </c>
      <c r="L19" s="7" t="s">
        <v>1391</v>
      </c>
      <c r="M19" s="7"/>
      <c r="N19" s="8"/>
      <c r="O19" s="7"/>
      <c r="P19" s="7">
        <v>10929</v>
      </c>
      <c r="Q19" s="7">
        <v>1406.0027530843549</v>
      </c>
      <c r="R19" s="7"/>
      <c r="S19" s="7" t="s">
        <v>1533</v>
      </c>
      <c r="T19" s="7" t="s">
        <v>1533</v>
      </c>
      <c r="U19" s="7"/>
      <c r="V19" s="7"/>
      <c r="W19" s="7"/>
      <c r="X19" s="7"/>
      <c r="Y19" s="7"/>
      <c r="Z19" s="7"/>
      <c r="AA19" s="7"/>
      <c r="AB19" s="7"/>
      <c r="AC19" s="7"/>
      <c r="AD19" s="7"/>
    </row>
    <row r="20" spans="1:33" ht="43.5">
      <c r="A20" s="3" t="s">
        <v>159</v>
      </c>
      <c r="B20" s="3" t="s">
        <v>999</v>
      </c>
      <c r="C20" s="3" t="s">
        <v>1000</v>
      </c>
      <c r="G20" s="7" t="s">
        <v>558</v>
      </c>
      <c r="H20" s="7"/>
      <c r="I20" s="7">
        <v>1</v>
      </c>
      <c r="J20" s="7">
        <v>4</v>
      </c>
      <c r="K20" s="7" t="s">
        <v>1350</v>
      </c>
      <c r="L20" s="7" t="s">
        <v>1345</v>
      </c>
      <c r="M20" s="7" t="s">
        <v>1407</v>
      </c>
      <c r="N20" s="8" t="s">
        <v>1410</v>
      </c>
      <c r="O20" s="7"/>
      <c r="P20" s="7">
        <v>10929</v>
      </c>
      <c r="Q20" s="7">
        <v>1406.0027530843549</v>
      </c>
      <c r="R20" s="7"/>
      <c r="S20" s="7" t="s">
        <v>1533</v>
      </c>
      <c r="T20" s="7" t="s">
        <v>1533</v>
      </c>
      <c r="U20" s="7"/>
      <c r="V20" s="7"/>
      <c r="W20" s="7"/>
      <c r="X20" s="7"/>
      <c r="Y20" s="7"/>
      <c r="Z20" s="7"/>
      <c r="AA20" s="7"/>
      <c r="AB20" s="7"/>
      <c r="AC20" s="7"/>
      <c r="AD20" s="7"/>
    </row>
    <row r="21" spans="1:33" ht="43.5">
      <c r="A21" s="3" t="s">
        <v>161</v>
      </c>
      <c r="B21" s="3" t="s">
        <v>1017</v>
      </c>
      <c r="C21" s="3" t="s">
        <v>1018</v>
      </c>
      <c r="G21" s="7" t="s">
        <v>558</v>
      </c>
      <c r="H21" s="7"/>
      <c r="I21" s="7">
        <v>1</v>
      </c>
      <c r="J21" s="7">
        <v>2</v>
      </c>
      <c r="K21" s="7" t="s">
        <v>1368</v>
      </c>
      <c r="L21" s="7" t="s">
        <v>1391</v>
      </c>
      <c r="M21" s="7"/>
      <c r="N21" s="8"/>
      <c r="O21" s="7"/>
      <c r="P21" s="7">
        <v>1942</v>
      </c>
      <c r="Q21" s="7">
        <v>249.83597277791355</v>
      </c>
      <c r="R21" s="7"/>
      <c r="S21" s="7" t="s">
        <v>1533</v>
      </c>
      <c r="T21" s="7" t="s">
        <v>1533</v>
      </c>
      <c r="U21" s="7"/>
      <c r="V21" s="7"/>
      <c r="W21" s="7"/>
      <c r="X21" s="7"/>
      <c r="Y21" s="7"/>
      <c r="Z21" s="7"/>
      <c r="AA21" s="7"/>
      <c r="AB21" s="7"/>
      <c r="AC21" s="7"/>
      <c r="AD21" s="7"/>
    </row>
    <row r="22" spans="1:33" ht="116">
      <c r="A22" s="3" t="s">
        <v>175</v>
      </c>
      <c r="B22" s="3" t="s">
        <v>1051</v>
      </c>
      <c r="C22" s="3" t="s">
        <v>1050</v>
      </c>
      <c r="G22" s="7" t="s">
        <v>562</v>
      </c>
      <c r="H22" s="7"/>
      <c r="I22" s="7">
        <v>1</v>
      </c>
      <c r="J22" s="7">
        <v>3</v>
      </c>
      <c r="K22" s="7" t="s">
        <v>1350</v>
      </c>
      <c r="L22" s="7" t="s">
        <v>1351</v>
      </c>
      <c r="M22" s="7"/>
      <c r="N22" s="8"/>
      <c r="O22" s="7"/>
      <c r="P22" s="7">
        <v>10929</v>
      </c>
      <c r="Q22" s="7">
        <v>1406.0027530843549</v>
      </c>
      <c r="R22" s="7"/>
      <c r="S22" s="7" t="s">
        <v>1533</v>
      </c>
      <c r="T22" s="7" t="s">
        <v>1533</v>
      </c>
      <c r="U22" s="7"/>
      <c r="V22" s="7"/>
      <c r="W22" s="7"/>
      <c r="X22" s="7"/>
      <c r="Y22" s="7"/>
      <c r="Z22" s="7"/>
      <c r="AA22" s="7"/>
      <c r="AB22" s="7"/>
      <c r="AC22" s="7"/>
      <c r="AD22" s="7"/>
    </row>
    <row r="23" spans="1:33" ht="29">
      <c r="A23" s="3" t="s">
        <v>177</v>
      </c>
      <c r="B23" s="3" t="s">
        <v>1059</v>
      </c>
      <c r="C23" s="3" t="s">
        <v>1060</v>
      </c>
      <c r="G23" s="7" t="s">
        <v>558</v>
      </c>
      <c r="H23" s="7"/>
      <c r="I23" s="7">
        <v>1</v>
      </c>
      <c r="J23" s="7">
        <v>4</v>
      </c>
      <c r="K23" s="7" t="s">
        <v>1350</v>
      </c>
      <c r="L23" s="7" t="s">
        <v>1351</v>
      </c>
      <c r="M23" s="7"/>
      <c r="N23" s="8"/>
      <c r="O23" s="7"/>
      <c r="P23" s="7">
        <v>10929</v>
      </c>
      <c r="Q23" s="7">
        <v>1406.0027530843549</v>
      </c>
      <c r="R23" s="7"/>
      <c r="S23" s="7" t="s">
        <v>1533</v>
      </c>
      <c r="T23" s="7" t="s">
        <v>1533</v>
      </c>
      <c r="U23" s="7"/>
      <c r="V23" s="7"/>
      <c r="W23" s="7"/>
      <c r="X23" s="7"/>
      <c r="Y23" s="7"/>
      <c r="Z23" s="7"/>
      <c r="AA23" s="7"/>
      <c r="AB23" s="7"/>
      <c r="AC23" s="7"/>
      <c r="AD23" s="7"/>
    </row>
    <row r="24" spans="1:33" ht="43.5">
      <c r="A24" s="3" t="s">
        <v>182</v>
      </c>
      <c r="B24" s="3" t="s">
        <v>1073</v>
      </c>
      <c r="C24" s="3" t="s">
        <v>1074</v>
      </c>
      <c r="G24" s="7" t="s">
        <v>562</v>
      </c>
      <c r="H24" s="7"/>
      <c r="I24" s="7">
        <v>1</v>
      </c>
      <c r="J24" s="7">
        <v>3</v>
      </c>
      <c r="K24" s="7" t="s">
        <v>1350</v>
      </c>
      <c r="L24" s="7" t="s">
        <v>1351</v>
      </c>
      <c r="M24" s="7"/>
      <c r="N24" s="8"/>
      <c r="O24" s="7"/>
      <c r="P24" s="7">
        <v>10929</v>
      </c>
      <c r="Q24" s="7">
        <v>1406.0027530843549</v>
      </c>
      <c r="R24" s="7"/>
      <c r="S24" s="7" t="s">
        <v>1533</v>
      </c>
      <c r="T24" s="7" t="s">
        <v>1533</v>
      </c>
      <c r="U24" s="7"/>
      <c r="V24" s="7"/>
      <c r="W24" s="7"/>
      <c r="X24" s="7"/>
      <c r="Y24" s="7"/>
      <c r="Z24" s="7"/>
      <c r="AA24" s="7"/>
      <c r="AB24" s="7"/>
      <c r="AC24" s="7"/>
      <c r="AD24" s="7"/>
    </row>
    <row r="25" spans="1:33" ht="58">
      <c r="A25" s="3" t="s">
        <v>198</v>
      </c>
      <c r="B25" s="3" t="s">
        <v>1125</v>
      </c>
      <c r="C25" s="3" t="s">
        <v>1122</v>
      </c>
      <c r="G25" s="7" t="s">
        <v>562</v>
      </c>
      <c r="H25" s="7"/>
      <c r="I25" s="7">
        <v>1</v>
      </c>
      <c r="J25" s="7">
        <v>3</v>
      </c>
      <c r="K25" s="7" t="s">
        <v>1366</v>
      </c>
      <c r="L25" s="7" t="s">
        <v>1351</v>
      </c>
      <c r="M25" s="7"/>
      <c r="N25" s="8"/>
      <c r="O25" s="7"/>
      <c r="P25" s="7">
        <v>16</v>
      </c>
      <c r="Q25" s="7">
        <v>2.0583808261826042</v>
      </c>
      <c r="R25" s="7"/>
      <c r="S25" s="7" t="s">
        <v>1533</v>
      </c>
      <c r="T25" s="7" t="s">
        <v>1533</v>
      </c>
      <c r="U25" s="7"/>
      <c r="V25" s="7"/>
      <c r="W25" s="7"/>
      <c r="X25" s="7"/>
      <c r="Y25" s="7"/>
      <c r="Z25" s="7"/>
      <c r="AA25" s="7"/>
      <c r="AB25" s="7"/>
      <c r="AC25" s="7"/>
      <c r="AD25" s="7"/>
    </row>
    <row r="26" spans="1:33" ht="43.5">
      <c r="A26" s="3" t="s">
        <v>205</v>
      </c>
      <c r="B26" s="3" t="s">
        <v>1151</v>
      </c>
      <c r="C26" s="3" t="s">
        <v>1152</v>
      </c>
      <c r="G26" s="7" t="s">
        <v>562</v>
      </c>
      <c r="H26" s="7"/>
      <c r="I26" s="7">
        <v>1</v>
      </c>
      <c r="J26" s="7">
        <v>3</v>
      </c>
      <c r="K26" s="7" t="s">
        <v>1350</v>
      </c>
      <c r="L26" s="7" t="s">
        <v>1345</v>
      </c>
      <c r="M26" s="7" t="s">
        <v>1409</v>
      </c>
      <c r="N26" s="8" t="s">
        <v>1410</v>
      </c>
      <c r="O26" s="7" t="s">
        <v>1346</v>
      </c>
      <c r="P26" s="7">
        <v>10929</v>
      </c>
      <c r="Q26" s="7">
        <v>1406.0027530843549</v>
      </c>
      <c r="R26" s="7"/>
      <c r="S26" s="7" t="s">
        <v>1533</v>
      </c>
      <c r="T26" s="7" t="s">
        <v>1533</v>
      </c>
      <c r="U26" s="7"/>
      <c r="V26" s="7"/>
      <c r="W26" s="7"/>
      <c r="X26" s="7"/>
      <c r="Y26" s="7"/>
      <c r="Z26" s="7"/>
      <c r="AA26" s="7"/>
      <c r="AB26" s="7"/>
      <c r="AC26" s="7"/>
      <c r="AD26" s="7"/>
    </row>
    <row r="27" spans="1:33" ht="29">
      <c r="A27" s="3" t="s">
        <v>210</v>
      </c>
      <c r="B27" s="3" t="s">
        <v>1168</v>
      </c>
      <c r="C27" s="3" t="s">
        <v>1169</v>
      </c>
      <c r="G27" s="7" t="s">
        <v>558</v>
      </c>
      <c r="H27" s="7"/>
      <c r="I27" s="7">
        <v>1</v>
      </c>
      <c r="J27" s="7">
        <v>2</v>
      </c>
      <c r="K27" s="7" t="s">
        <v>1350</v>
      </c>
      <c r="L27" s="7" t="s">
        <v>1391</v>
      </c>
      <c r="M27" s="7"/>
      <c r="N27" s="8"/>
      <c r="O27" s="7"/>
      <c r="P27" s="7">
        <v>10929</v>
      </c>
      <c r="Q27" s="7">
        <v>1406.0027530843549</v>
      </c>
      <c r="R27" s="7"/>
      <c r="S27" s="7" t="s">
        <v>1533</v>
      </c>
      <c r="T27" s="7" t="s">
        <v>1533</v>
      </c>
      <c r="U27" s="7"/>
      <c r="V27" s="7"/>
      <c r="W27" s="7"/>
      <c r="X27" s="7"/>
      <c r="Y27" s="7"/>
      <c r="Z27" s="7"/>
      <c r="AA27" s="7"/>
      <c r="AB27" s="7"/>
      <c r="AC27" s="7"/>
      <c r="AD27" s="7"/>
    </row>
    <row r="28" spans="1:33" ht="43.5">
      <c r="A28" s="3" t="s">
        <v>230</v>
      </c>
      <c r="B28" s="3" t="s">
        <v>1624</v>
      </c>
      <c r="C28" s="3" t="s">
        <v>1633</v>
      </c>
      <c r="G28" s="7" t="s">
        <v>562</v>
      </c>
      <c r="H28" s="7"/>
      <c r="I28" s="7">
        <v>1</v>
      </c>
      <c r="J28" s="7">
        <v>3</v>
      </c>
      <c r="K28" s="7" t="s">
        <v>1350</v>
      </c>
      <c r="L28" s="7" t="s">
        <v>1351</v>
      </c>
      <c r="M28" s="7"/>
      <c r="N28" s="8"/>
      <c r="O28" s="7"/>
      <c r="P28" s="7">
        <v>10929</v>
      </c>
      <c r="Q28" s="7">
        <v>1406.0027530843549</v>
      </c>
      <c r="R28" s="7"/>
      <c r="S28" s="7" t="s">
        <v>1533</v>
      </c>
      <c r="T28" s="7" t="s">
        <v>1533</v>
      </c>
      <c r="U28" s="7"/>
      <c r="V28" s="7"/>
      <c r="W28" s="7"/>
      <c r="X28" s="7"/>
      <c r="Y28" s="7"/>
      <c r="Z28" s="7"/>
      <c r="AA28" s="7"/>
      <c r="AB28" s="7"/>
      <c r="AC28" s="7"/>
      <c r="AD28" s="7"/>
      <c r="AE28" t="s">
        <v>557</v>
      </c>
      <c r="AF28" t="s">
        <v>564</v>
      </c>
      <c r="AG28" t="s">
        <v>557</v>
      </c>
    </row>
    <row r="29" spans="1:33" ht="72.5">
      <c r="A29" s="3" t="s">
        <v>231</v>
      </c>
      <c r="B29" s="3" t="s">
        <v>1234</v>
      </c>
      <c r="C29" s="3" t="s">
        <v>1235</v>
      </c>
      <c r="G29" s="7" t="s">
        <v>558</v>
      </c>
      <c r="H29" s="7"/>
      <c r="I29" s="7">
        <v>1</v>
      </c>
      <c r="J29" s="7">
        <v>2</v>
      </c>
      <c r="K29" s="7" t="s">
        <v>1350</v>
      </c>
      <c r="L29" s="7" t="s">
        <v>1391</v>
      </c>
      <c r="M29" s="7"/>
      <c r="N29" s="8"/>
      <c r="O29" s="7"/>
      <c r="P29" s="7">
        <v>10929</v>
      </c>
      <c r="Q29" s="7">
        <v>1406.0027530843549</v>
      </c>
      <c r="R29" s="7"/>
      <c r="S29" s="7" t="s">
        <v>1533</v>
      </c>
      <c r="T29" s="7" t="s">
        <v>1533</v>
      </c>
      <c r="U29" s="7"/>
      <c r="V29" s="7"/>
      <c r="W29" s="7"/>
      <c r="X29" s="7"/>
      <c r="Y29" s="7"/>
      <c r="Z29" s="7"/>
      <c r="AA29" s="7"/>
      <c r="AB29" s="7"/>
      <c r="AC29" s="7"/>
      <c r="AD29" s="7"/>
      <c r="AE29" t="s">
        <v>557</v>
      </c>
      <c r="AF29" t="s">
        <v>557</v>
      </c>
      <c r="AG29" t="s">
        <v>557</v>
      </c>
    </row>
    <row r="30" spans="1:33" ht="58">
      <c r="A30" s="3" t="s">
        <v>241</v>
      </c>
      <c r="B30" s="3" t="s">
        <v>1255</v>
      </c>
      <c r="C30" s="3" t="s">
        <v>1254</v>
      </c>
      <c r="G30" s="7" t="s">
        <v>558</v>
      </c>
      <c r="H30" s="7"/>
      <c r="I30" s="7">
        <v>1</v>
      </c>
      <c r="J30" s="7">
        <v>2</v>
      </c>
      <c r="K30" s="7" t="s">
        <v>1368</v>
      </c>
      <c r="L30" s="7" t="s">
        <v>1391</v>
      </c>
      <c r="M30" s="7"/>
      <c r="N30" s="8"/>
      <c r="O30" s="7"/>
      <c r="P30" s="7">
        <v>1942</v>
      </c>
      <c r="Q30" s="7">
        <v>249.83597277791355</v>
      </c>
      <c r="R30" s="7"/>
      <c r="S30" s="7" t="s">
        <v>1533</v>
      </c>
      <c r="T30" s="7" t="s">
        <v>1533</v>
      </c>
      <c r="U30" s="7"/>
      <c r="V30" s="7"/>
      <c r="W30" s="7"/>
      <c r="X30" s="7"/>
      <c r="Y30" s="7"/>
      <c r="Z30" s="7"/>
      <c r="AA30" s="7"/>
      <c r="AB30" s="7"/>
      <c r="AC30" s="7"/>
      <c r="AD30" s="7"/>
      <c r="AE30" t="s">
        <v>557</v>
      </c>
      <c r="AF30" t="s">
        <v>564</v>
      </c>
      <c r="AG30" t="s">
        <v>557</v>
      </c>
    </row>
    <row r="31" spans="1:33" ht="43.5">
      <c r="A31" s="3" t="s">
        <v>249</v>
      </c>
      <c r="B31" s="3" t="s">
        <v>1275</v>
      </c>
      <c r="C31" s="3" t="s">
        <v>1278</v>
      </c>
      <c r="G31" s="7" t="s">
        <v>558</v>
      </c>
      <c r="H31" s="7"/>
      <c r="I31" s="7">
        <v>1</v>
      </c>
      <c r="J31" s="7">
        <v>3</v>
      </c>
      <c r="K31" s="7" t="s">
        <v>1350</v>
      </c>
      <c r="L31" s="7" t="s">
        <v>1351</v>
      </c>
      <c r="M31" s="7"/>
      <c r="N31" s="8"/>
      <c r="O31" s="7"/>
      <c r="P31" s="7">
        <v>10929</v>
      </c>
      <c r="Q31" s="7">
        <v>1406.0027530843549</v>
      </c>
      <c r="R31" s="7"/>
      <c r="S31" s="7" t="s">
        <v>1533</v>
      </c>
      <c r="T31" s="7" t="s">
        <v>1533</v>
      </c>
      <c r="U31" s="7"/>
      <c r="V31" s="7"/>
      <c r="W31" s="7"/>
      <c r="X31" s="7"/>
      <c r="Y31" s="7"/>
      <c r="Z31" s="7"/>
      <c r="AA31" s="7"/>
      <c r="AB31" s="7"/>
      <c r="AC31" s="7"/>
      <c r="AD31" s="7"/>
      <c r="AE31" t="s">
        <v>557</v>
      </c>
      <c r="AF31" t="s">
        <v>564</v>
      </c>
      <c r="AG31" t="s">
        <v>557</v>
      </c>
    </row>
    <row r="32" spans="1:33" ht="116">
      <c r="A32" s="3" t="s">
        <v>254</v>
      </c>
      <c r="B32" s="3" t="s">
        <v>1288</v>
      </c>
      <c r="C32" s="3" t="s">
        <v>1289</v>
      </c>
      <c r="G32" s="7" t="s">
        <v>558</v>
      </c>
      <c r="H32" s="7"/>
      <c r="I32" s="7">
        <v>1</v>
      </c>
      <c r="J32" s="7">
        <v>3</v>
      </c>
      <c r="K32" s="7" t="s">
        <v>1359</v>
      </c>
      <c r="L32" s="7" t="s">
        <v>1351</v>
      </c>
      <c r="M32" s="7"/>
      <c r="N32" s="8"/>
      <c r="O32" s="7"/>
      <c r="P32" s="7">
        <v>9418</v>
      </c>
      <c r="Q32" s="7">
        <v>1211.6144138117354</v>
      </c>
      <c r="R32" s="7"/>
      <c r="S32" s="7" t="s">
        <v>1533</v>
      </c>
      <c r="T32" s="7" t="s">
        <v>1533</v>
      </c>
      <c r="U32" s="7"/>
      <c r="V32" s="7"/>
      <c r="W32" s="7"/>
      <c r="X32" s="7"/>
      <c r="Y32" s="7"/>
      <c r="Z32" s="7"/>
      <c r="AA32" s="7"/>
      <c r="AB32" s="7"/>
      <c r="AC32" s="7"/>
      <c r="AD32" s="7"/>
      <c r="AE32" t="s">
        <v>557</v>
      </c>
      <c r="AF32" t="s">
        <v>557</v>
      </c>
      <c r="AG32" t="s">
        <v>557</v>
      </c>
    </row>
    <row r="35" spans="4:5">
      <c r="D35" t="s">
        <v>1530</v>
      </c>
      <c r="E35">
        <v>77731</v>
      </c>
    </row>
    <row r="36" spans="4:5">
      <c r="D36" t="s">
        <v>1534</v>
      </c>
      <c r="E36">
        <f>MEDIAN(Q:Q)</f>
        <v>1406.0027530843549</v>
      </c>
    </row>
    <row r="39" spans="4:5">
      <c r="D39" t="s">
        <v>1535</v>
      </c>
      <c r="E39">
        <f>COUNTIFS(G:G, "Addition", Q:Q, "&gt;=" &amp; $E$36)</f>
        <v>9</v>
      </c>
    </row>
    <row r="40" spans="4:5">
      <c r="D40" t="s">
        <v>1536</v>
      </c>
      <c r="E40">
        <f>COUNTIFS(G:G, "Omission", Q:Q, "&gt;=" &amp; $E$36)</f>
        <v>11</v>
      </c>
    </row>
    <row r="41" spans="4:5">
      <c r="D41" t="s">
        <v>1537</v>
      </c>
      <c r="E41">
        <f>E39/(E39+E40)</f>
        <v>0.45</v>
      </c>
    </row>
    <row r="42" spans="4:5">
      <c r="D42" t="s">
        <v>1538</v>
      </c>
      <c r="E42">
        <f>COUNTIFS(G:G, "Addition", Q:Q, "&lt;" &amp; $E$36)</f>
        <v>6</v>
      </c>
    </row>
    <row r="43" spans="4:5">
      <c r="D43" t="s">
        <v>1539</v>
      </c>
      <c r="E43">
        <f>COUNTIFS(G:G, "Omission", Q:Q, "&lt;" &amp; $E$36)</f>
        <v>5</v>
      </c>
    </row>
    <row r="44" spans="4:5">
      <c r="D44" t="s">
        <v>1540</v>
      </c>
      <c r="E44">
        <f>E42/(E42+E43)</f>
        <v>0.54545454545454541</v>
      </c>
    </row>
    <row r="47" spans="4:5">
      <c r="D47" t="s">
        <v>1542</v>
      </c>
      <c r="E47">
        <f>COUNTIFS(G:G, "Addition", K:K, "Article")</f>
        <v>9</v>
      </c>
    </row>
    <row r="48" spans="4:5">
      <c r="D48" t="s">
        <v>1543</v>
      </c>
      <c r="E48">
        <f>COUNTIFS(G:G, "Omission", K:K, "Article")</f>
        <v>11</v>
      </c>
    </row>
    <row r="49" spans="4:5">
      <c r="D49" t="s">
        <v>1544</v>
      </c>
      <c r="E49">
        <f>COUNTIFS(G:G, "Addition", K:K, "Article")/(COUNTIFS(G:G, "Addition", K:K, "Article") + COUNTIFS(G:G, "Omission", K:K, "Article"))</f>
        <v>0.45</v>
      </c>
    </row>
  </sheetData>
  <conditionalFormatting sqref="G2:G32">
    <cfRule type="expression" dxfId="112" priority="10">
      <formula>$I2&lt;&gt;""</formula>
    </cfRule>
    <cfRule type="expression" dxfId="111" priority="11">
      <formula>$I2=""</formula>
    </cfRule>
  </conditionalFormatting>
  <conditionalFormatting sqref="H2:L32 O2:P32">
    <cfRule type="expression" dxfId="110" priority="28">
      <formula>AND(OR($I2="Addition",$I2="Omission"), H2="")</formula>
    </cfRule>
    <cfRule type="expression" dxfId="109" priority="29">
      <formula>AND($I2&lt;&gt;"Addition",$I2&lt;&gt;"Omission",$I2&lt;&gt;"Substitution - Word")</formula>
    </cfRule>
  </conditionalFormatting>
  <conditionalFormatting sqref="H2:P32">
    <cfRule type="expression" dxfId="108" priority="27">
      <formula>AND(OR($I2="Addition",$I2="Omission"), H2&lt;&gt;"")</formula>
    </cfRule>
  </conditionalFormatting>
  <conditionalFormatting sqref="K2:K32">
    <cfRule type="expression" dxfId="107" priority="22">
      <formula>AND($K2&lt;&gt;"",$K2&gt;1)</formula>
    </cfRule>
  </conditionalFormatting>
  <conditionalFormatting sqref="M2:N32">
    <cfRule type="expression" dxfId="106" priority="18">
      <formula>$N2="Absent"</formula>
    </cfRule>
    <cfRule type="expression" dxfId="105" priority="19">
      <formula>$N2="NA"</formula>
    </cfRule>
    <cfRule type="expression" dxfId="104" priority="20">
      <formula>AND(OR($I2="Addition",$I2="Omission"), M2="")</formula>
    </cfRule>
    <cfRule type="expression" dxfId="103" priority="21">
      <formula>AND($I2&lt;&gt;"Addition",$I2&lt;&gt;"Omission")</formula>
    </cfRule>
  </conditionalFormatting>
  <conditionalFormatting sqref="O2:O32">
    <cfRule type="expression" dxfId="102" priority="23">
      <formula>OR($I2="Addition",$I2="Omission",$I2 = "Substitution - Word")</formula>
    </cfRule>
  </conditionalFormatting>
  <conditionalFormatting sqref="Q2:Q32">
    <cfRule type="expression" dxfId="101" priority="4">
      <formula>AND(OR($I2="Addition",$I2="Omission"), Q2&lt;&gt;"")</formula>
    </cfRule>
    <cfRule type="expression" dxfId="100" priority="5">
      <formula>AND(OR($I2="Addition",$I2="Omission"), Q2="")</formula>
    </cfRule>
    <cfRule type="expression" dxfId="99" priority="6">
      <formula>AND($I2&lt;&gt;"Addition",$I2&lt;&gt;"Omission",$I2&lt;&gt;"Substitution - Word")</formula>
    </cfRule>
  </conditionalFormatting>
  <conditionalFormatting sqref="Q3:Q32">
    <cfRule type="expression" dxfId="98" priority="1">
      <formula>AND(OR($I3="Addition",$I3="Omission"), Q3&lt;&gt;"")</formula>
    </cfRule>
    <cfRule type="expression" dxfId="97" priority="2">
      <formula>AND(OR($I3="Addition",$I3="Omission"), Q3="")</formula>
    </cfRule>
    <cfRule type="expression" dxfId="96" priority="3">
      <formula>AND($I3&lt;&gt;"Addition",$I3&lt;&gt;"Omission",$I3&lt;&gt;"Substitution - Word")</formula>
    </cfRule>
  </conditionalFormatting>
  <conditionalFormatting sqref="R2:T32">
    <cfRule type="expression" dxfId="95" priority="24">
      <formula>AND(AND(LEFT($I2,3)="Sub", RIGHT($I2,4)&lt;&gt;"Form"),$T2&lt;&gt;"")</formula>
    </cfRule>
    <cfRule type="expression" dxfId="94" priority="25">
      <formula>AND(AND(LEFT($I2,3)="Sub", RIGHT($I2,4)&lt;&gt;"Form"),$T2="")</formula>
    </cfRule>
    <cfRule type="expression" dxfId="93" priority="26">
      <formula>"&lt;&gt;AND(LEFT($J2,3)=""Sub"", RIGHT($J2,4)&lt;&gt;""Form"")"</formula>
    </cfRule>
  </conditionalFormatting>
  <conditionalFormatting sqref="S2:T32">
    <cfRule type="expression" dxfId="92" priority="7">
      <formula>AND(AND(LEFT($I2,3)="Sub", RIGHT($I2,4)&lt;&gt;"Form"),$T2&lt;&gt;"")</formula>
    </cfRule>
    <cfRule type="expression" dxfId="91" priority="8">
      <formula>AND(AND(LEFT($I2,3)="Sub", RIGHT($I2,4)&lt;&gt;"Form"),$T2="")</formula>
    </cfRule>
    <cfRule type="expression" dxfId="90" priority="9">
      <formula>"&lt;&gt;AND(LEFT($J2,3)=""Sub"", RIGHT($J2,4)&lt;&gt;""Form"")"</formula>
    </cfRule>
  </conditionalFormatting>
  <conditionalFormatting sqref="U2:U32">
    <cfRule type="expression" dxfId="89" priority="13">
      <formula>AND($W2&lt;&gt;"",OR($AD2="Yes",$AE2&lt;&gt;""))</formula>
    </cfRule>
    <cfRule type="expression" dxfId="88" priority="14">
      <formula>OR($AD2="Yes",$AE2&lt;&gt;"")</formula>
    </cfRule>
    <cfRule type="expression" dxfId="87" priority="32">
      <formula>AND($AD2&lt;&gt;"Yes",$AE2="")</formula>
    </cfRule>
  </conditionalFormatting>
  <conditionalFormatting sqref="U2:AD32">
    <cfRule type="expression" dxfId="86" priority="30">
      <formula>AND($I2&lt;&gt;"",$I2&lt;&gt;"Unclear due to correction")</formula>
    </cfRule>
    <cfRule type="expression" dxfId="85" priority="31">
      <formula>OR($I2="",$I2="Unclear due to correction")</formula>
    </cfRule>
  </conditionalFormatting>
  <conditionalFormatting sqref="V2:V32">
    <cfRule type="expression" dxfId="84" priority="12">
      <formula>AND($I2&lt;&gt;"",$I2&lt;&gt;"Unclear due to correction",$X2="")</formula>
    </cfRule>
  </conditionalFormatting>
  <conditionalFormatting sqref="W2:W32">
    <cfRule type="expression" dxfId="83" priority="15">
      <formula>AND($X2="Yes",$Y2="")</formula>
    </cfRule>
    <cfRule type="expression" dxfId="82" priority="16">
      <formula>$X2=""</formula>
    </cfRule>
  </conditionalFormatting>
  <conditionalFormatting sqref="AB2:AB32">
    <cfRule type="expression" dxfId="81" priority="17">
      <formula>AND(OR($AB2&lt;&gt;"",$AC2&lt;&gt;""),$AD2="")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4FF62DCB-3CDD-480D-A927-C465D4F5DB09}">
          <x14:formula1>
            <xm:f>'Data Regularization'!$P$2:$P$1048576</xm:f>
          </x14:formula1>
          <xm:sqref>AD2:AD32</xm:sqref>
        </x14:dataValidation>
        <x14:dataValidation type="list" allowBlank="1" showInputMessage="1" xr:uid="{8041A7FA-B96B-4D91-8778-D6963171AD6D}">
          <x14:formula1>
            <xm:f>'Data Regularization'!$I$2:$I$1048576</xm:f>
          </x14:formula1>
          <xm:sqref>V2:V32</xm:sqref>
        </x14:dataValidation>
        <x14:dataValidation type="list" allowBlank="1" showInputMessage="1" showErrorMessage="1" xr:uid="{B3FA1857-EEDF-4F93-B172-DAA4DC53E1DD}">
          <x14:formula1>
            <xm:f>'Data Regularization'!$H$2:$H$1048576</xm:f>
          </x14:formula1>
          <xm:sqref>U2:U32</xm:sqref>
        </x14:dataValidation>
        <x14:dataValidation type="list" allowBlank="1" showInputMessage="1" showErrorMessage="1" xr:uid="{4C41C204-8356-485B-9D32-0B83B49A75C3}">
          <x14:formula1>
            <xm:f>'Data Regularization'!$O$2:$O$1048576</xm:f>
          </x14:formula1>
          <xm:sqref>AC2:AC32</xm:sqref>
        </x14:dataValidation>
        <x14:dataValidation type="list" allowBlank="1" showInputMessage="1" showErrorMessage="1" xr:uid="{F595DA8D-F31B-45EA-8392-33A2022A0925}">
          <x14:formula1>
            <xm:f>'Data Regularization'!$N$2:$N$1048576</xm:f>
          </x14:formula1>
          <xm:sqref>AB2:AB32</xm:sqref>
        </x14:dataValidation>
        <x14:dataValidation type="list" allowBlank="1" showInputMessage="1" showErrorMessage="1" xr:uid="{50B84040-ABC0-464F-92EF-4AD98F2A3BF8}">
          <x14:formula1>
            <xm:f>'Data Regularization'!$M$2:$M$1048576</xm:f>
          </x14:formula1>
          <xm:sqref>Z2:Z32</xm:sqref>
        </x14:dataValidation>
        <x14:dataValidation type="list" allowBlank="1" showInputMessage="1" showErrorMessage="1" xr:uid="{9C55F5F9-998E-4245-862C-7351B9600608}">
          <x14:formula1>
            <xm:f>'Data Regularization'!$L$2:$L$1048576</xm:f>
          </x14:formula1>
          <xm:sqref>Y2:Y32</xm:sqref>
        </x14:dataValidation>
        <x14:dataValidation type="list" allowBlank="1" showInputMessage="1" showErrorMessage="1" xr:uid="{D832FC60-DA0E-4C8D-9D26-F51C1942D779}">
          <x14:formula1>
            <xm:f>'Data Regularization'!$K$2:$K$1048576</xm:f>
          </x14:formula1>
          <xm:sqref>X2:X32</xm:sqref>
        </x14:dataValidation>
        <x14:dataValidation type="list" allowBlank="1" showInputMessage="1" showErrorMessage="1" xr:uid="{FCCA2196-20F7-4E4F-8C7F-E0FAC50E43E0}">
          <x14:formula1>
            <xm:f>'Data Regularization'!$J$2:$J$1048576</xm:f>
          </x14:formula1>
          <xm:sqref>W2:W32</xm:sqref>
        </x14:dataValidation>
        <x14:dataValidation type="list" allowBlank="1" showInputMessage="1" showErrorMessage="1" xr:uid="{75DBCAA8-3A2E-430C-BF83-26A24EBA42ED}">
          <x14:formula1>
            <xm:f>'Data Regularization'!$G$2:$G$1048576</xm:f>
          </x14:formula1>
          <xm:sqref>O2:O32</xm:sqref>
        </x14:dataValidation>
        <x14:dataValidation type="list" allowBlank="1" showInputMessage="1" showErrorMessage="1" xr:uid="{30FC5A8C-AC2E-4046-A05A-C82A5FFFF2C6}">
          <x14:formula1>
            <xm:f>'Data Regularization'!$F$2:$F$1048576</xm:f>
          </x14:formula1>
          <xm:sqref>L2:L32</xm:sqref>
        </x14:dataValidation>
        <x14:dataValidation type="list" allowBlank="1" showInputMessage="1" showErrorMessage="1" xr:uid="{DA07E345-A40B-4C9F-8401-54EF9E9F30FF}">
          <x14:formula1>
            <xm:f>'Data Regularization'!$E$2:$E$1048576</xm:f>
          </x14:formula1>
          <xm:sqref>K2:K32</xm:sqref>
        </x14:dataValidation>
        <x14:dataValidation type="list" allowBlank="1" showInputMessage="1" showErrorMessage="1" xr:uid="{FA8CCDC9-240F-4F84-9129-D981FE856607}">
          <x14:formula1>
            <xm:f>'Data Regularization'!$D$2:$D$1048576</xm:f>
          </x14:formula1>
          <xm:sqref>G2:G32</xm:sqref>
        </x14:dataValidation>
        <x14:dataValidation type="list" allowBlank="1" showInputMessage="1" showErrorMessage="1" xr:uid="{2CC07D88-A398-4A2D-8D27-77F8DF93BEFD}">
          <x14:formula1>
            <xm:f>'Data Regularization'!$B$2:$B$1048576</xm:f>
          </x14:formula1>
          <xm:sqref>E2:E32</xm:sqref>
        </x14:dataValidation>
        <x14:dataValidation type="list" allowBlank="1" showInputMessage="1" showErrorMessage="1" xr:uid="{0A0F4603-B9AD-4645-80EC-1457D98C3610}">
          <x14:formula1>
            <xm:f>'Data Regularization'!$C$2:$C$1048576</xm:f>
          </x14:formula1>
          <xm:sqref>F2:F32</xm:sqref>
        </x14:dataValidation>
        <x14:dataValidation type="list" allowBlank="1" showInputMessage="1" xr:uid="{B0710B5C-32D4-41F0-A4AE-4F364F115C68}">
          <x14:formula1>
            <xm:f>'Data Regularization'!$A$2:$A$1048576</xm:f>
          </x14:formula1>
          <xm:sqref>D2:D32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F6A69-C891-4CF2-A49F-04820158C156}">
  <dimension ref="A1:AG2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3" s="1" customFormat="1">
      <c r="A1" s="1" t="s">
        <v>0</v>
      </c>
      <c r="B1" s="1" t="s">
        <v>5</v>
      </c>
      <c r="C1" s="1" t="s">
        <v>6</v>
      </c>
      <c r="D1" s="1" t="s">
        <v>1372</v>
      </c>
      <c r="E1" s="1" t="s">
        <v>1373</v>
      </c>
      <c r="F1" s="1" t="s">
        <v>1374</v>
      </c>
      <c r="G1" s="1" t="s">
        <v>3</v>
      </c>
      <c r="H1" s="1" t="s">
        <v>1375</v>
      </c>
      <c r="I1" s="1" t="s">
        <v>1376</v>
      </c>
      <c r="J1" s="1" t="s">
        <v>1377</v>
      </c>
      <c r="K1" s="1" t="s">
        <v>1378</v>
      </c>
      <c r="L1" s="1" t="s">
        <v>1338</v>
      </c>
      <c r="M1" s="1" t="s">
        <v>1379</v>
      </c>
      <c r="N1" s="6" t="s">
        <v>1380</v>
      </c>
      <c r="O1" s="1" t="s">
        <v>1339</v>
      </c>
      <c r="P1" s="1" t="s">
        <v>1381</v>
      </c>
      <c r="Q1" s="1" t="s">
        <v>1541</v>
      </c>
      <c r="R1" s="1" t="s">
        <v>1382</v>
      </c>
      <c r="S1" s="1" t="s">
        <v>1531</v>
      </c>
      <c r="T1" s="1" t="s">
        <v>1532</v>
      </c>
      <c r="U1" s="1" t="s">
        <v>1384</v>
      </c>
      <c r="V1" s="1" t="s">
        <v>1385</v>
      </c>
      <c r="W1" s="1" t="s">
        <v>1386</v>
      </c>
      <c r="X1" s="1" t="s">
        <v>1340</v>
      </c>
      <c r="Y1" s="1" t="s">
        <v>1341</v>
      </c>
      <c r="Z1" s="1" t="s">
        <v>1342</v>
      </c>
      <c r="AA1" s="1" t="s">
        <v>1383</v>
      </c>
      <c r="AB1" s="1" t="s">
        <v>1387</v>
      </c>
      <c r="AC1" s="1" t="s">
        <v>1343</v>
      </c>
      <c r="AD1" s="1" t="s">
        <v>1388</v>
      </c>
      <c r="AE1" s="1" t="s">
        <v>1528</v>
      </c>
    </row>
    <row r="2" spans="1:33" ht="58">
      <c r="A2" s="3" t="s">
        <v>42</v>
      </c>
      <c r="B2" s="3" t="s">
        <v>692</v>
      </c>
      <c r="C2" s="3" t="s">
        <v>693</v>
      </c>
      <c r="G2" s="7" t="s">
        <v>558</v>
      </c>
      <c r="H2" s="7"/>
      <c r="I2" s="7">
        <v>1</v>
      </c>
      <c r="J2" s="7">
        <v>7</v>
      </c>
      <c r="K2" s="7" t="s">
        <v>1364</v>
      </c>
      <c r="L2" s="7" t="s">
        <v>1345</v>
      </c>
      <c r="M2" s="7" t="s">
        <v>1407</v>
      </c>
      <c r="N2" s="8" t="s">
        <v>1410</v>
      </c>
      <c r="O2" s="7"/>
      <c r="P2" s="7">
        <v>1056</v>
      </c>
      <c r="Q2" s="7">
        <v>135.85313452805187</v>
      </c>
      <c r="R2" s="7"/>
      <c r="S2" s="7" t="s">
        <v>1533</v>
      </c>
      <c r="T2" s="7" t="s">
        <v>1533</v>
      </c>
      <c r="U2" s="7"/>
      <c r="V2" s="7"/>
      <c r="W2" s="7"/>
      <c r="X2" s="7"/>
      <c r="Y2" s="7"/>
      <c r="Z2" s="7"/>
      <c r="AA2" s="7"/>
      <c r="AB2" s="7"/>
      <c r="AC2" s="7"/>
      <c r="AD2" s="7"/>
    </row>
    <row r="3" spans="1:33" ht="58">
      <c r="A3" s="3" t="s">
        <v>77</v>
      </c>
      <c r="B3" s="3" t="s">
        <v>813</v>
      </c>
      <c r="C3" s="3" t="s">
        <v>810</v>
      </c>
      <c r="G3" s="7" t="s">
        <v>562</v>
      </c>
      <c r="H3" s="7"/>
      <c r="I3" s="7">
        <v>1</v>
      </c>
      <c r="J3" s="7">
        <v>6</v>
      </c>
      <c r="K3" s="7" t="s">
        <v>1397</v>
      </c>
      <c r="L3" s="7" t="s">
        <v>1351</v>
      </c>
      <c r="M3" s="7"/>
      <c r="N3" s="8"/>
      <c r="O3" s="7"/>
      <c r="P3" s="7">
        <v>488</v>
      </c>
      <c r="Q3" s="7">
        <v>62.780615198569429</v>
      </c>
      <c r="R3" s="7"/>
      <c r="S3" s="7" t="s">
        <v>1533</v>
      </c>
      <c r="T3" s="7" t="s">
        <v>1533</v>
      </c>
      <c r="U3" s="7"/>
      <c r="V3" s="7"/>
      <c r="W3" s="7"/>
      <c r="X3" s="7"/>
      <c r="Y3" s="7"/>
      <c r="Z3" s="7"/>
      <c r="AA3" s="7"/>
      <c r="AB3" s="7"/>
      <c r="AC3" s="7"/>
      <c r="AD3" s="7"/>
    </row>
    <row r="4" spans="1:33" ht="43.5">
      <c r="A4" s="3" t="s">
        <v>150</v>
      </c>
      <c r="B4" s="3" t="s">
        <v>979</v>
      </c>
      <c r="C4" s="3" t="s">
        <v>980</v>
      </c>
      <c r="F4" t="s">
        <v>557</v>
      </c>
      <c r="G4" s="7" t="s">
        <v>558</v>
      </c>
      <c r="H4" s="7"/>
      <c r="I4" s="7">
        <v>1</v>
      </c>
      <c r="J4" s="7">
        <v>3</v>
      </c>
      <c r="K4" s="7" t="s">
        <v>1344</v>
      </c>
      <c r="L4" s="7" t="s">
        <v>1345</v>
      </c>
      <c r="M4" s="7" t="s">
        <v>1407</v>
      </c>
      <c r="N4" s="8" t="s">
        <v>1410</v>
      </c>
      <c r="O4" s="7"/>
      <c r="P4" s="7">
        <v>162</v>
      </c>
      <c r="Q4" s="7">
        <v>20.841105865098868</v>
      </c>
      <c r="R4" s="7"/>
      <c r="S4" s="7" t="s">
        <v>1533</v>
      </c>
      <c r="T4" s="7" t="s">
        <v>1533</v>
      </c>
      <c r="U4" s="7"/>
      <c r="V4" s="7"/>
      <c r="W4" s="7"/>
      <c r="X4" s="7"/>
      <c r="Y4" s="7"/>
      <c r="Z4" s="7"/>
      <c r="AA4" s="7"/>
      <c r="AB4" s="7"/>
      <c r="AC4" s="7"/>
      <c r="AD4" s="7"/>
    </row>
    <row r="5" spans="1:33" ht="116">
      <c r="A5" s="3" t="s">
        <v>175</v>
      </c>
      <c r="B5" s="3" t="s">
        <v>1049</v>
      </c>
      <c r="C5" s="3" t="s">
        <v>1052</v>
      </c>
      <c r="G5" s="7" t="s">
        <v>558</v>
      </c>
      <c r="H5" s="7"/>
      <c r="I5" s="7">
        <v>1</v>
      </c>
      <c r="J5" s="7">
        <v>6</v>
      </c>
      <c r="K5" s="7" t="s">
        <v>1364</v>
      </c>
      <c r="L5" s="7" t="s">
        <v>1345</v>
      </c>
      <c r="M5" s="7" t="s">
        <v>1409</v>
      </c>
      <c r="N5" s="8" t="s">
        <v>1410</v>
      </c>
      <c r="O5" s="7"/>
      <c r="P5" s="7">
        <v>1225</v>
      </c>
      <c r="Q5" s="7">
        <v>157.59478200460561</v>
      </c>
      <c r="R5" s="7"/>
      <c r="S5" s="7" t="s">
        <v>1533</v>
      </c>
      <c r="T5" s="7" t="s">
        <v>1533</v>
      </c>
      <c r="U5" s="7"/>
      <c r="V5" s="7"/>
      <c r="W5" s="7"/>
      <c r="X5" s="7"/>
      <c r="Y5" s="7"/>
      <c r="Z5" s="7"/>
      <c r="AA5" s="7"/>
      <c r="AB5" s="7"/>
      <c r="AC5" s="7"/>
      <c r="AD5" s="7"/>
    </row>
    <row r="6" spans="1:33" ht="43.5">
      <c r="A6" s="3" t="s">
        <v>215</v>
      </c>
      <c r="B6" s="3" t="s">
        <v>1187</v>
      </c>
      <c r="C6" s="3" t="s">
        <v>1188</v>
      </c>
      <c r="G6" s="7" t="s">
        <v>558</v>
      </c>
      <c r="H6" s="7"/>
      <c r="I6" s="7">
        <v>1</v>
      </c>
      <c r="J6" s="7">
        <v>5</v>
      </c>
      <c r="K6" s="7" t="s">
        <v>1397</v>
      </c>
      <c r="L6" s="7" t="s">
        <v>1351</v>
      </c>
      <c r="M6" s="7"/>
      <c r="N6" s="8"/>
      <c r="O6" s="7"/>
      <c r="P6" s="7">
        <v>5</v>
      </c>
      <c r="Q6" s="7">
        <v>0.64324400818206373</v>
      </c>
      <c r="R6" s="7"/>
      <c r="S6" s="7" t="s">
        <v>1533</v>
      </c>
      <c r="T6" s="7" t="s">
        <v>1533</v>
      </c>
      <c r="U6" s="7"/>
      <c r="V6" s="7"/>
      <c r="W6" s="7"/>
      <c r="X6" s="7"/>
      <c r="Y6" s="7"/>
      <c r="Z6" s="7"/>
      <c r="AA6" s="7"/>
      <c r="AB6" s="7"/>
      <c r="AC6" s="7"/>
      <c r="AD6" s="7"/>
    </row>
    <row r="7" spans="1:33" ht="43.5">
      <c r="A7" s="3" t="s">
        <v>228</v>
      </c>
      <c r="B7" s="3" t="s">
        <v>1227</v>
      </c>
      <c r="C7" s="3" t="s">
        <v>1228</v>
      </c>
      <c r="G7" s="7" t="s">
        <v>558</v>
      </c>
      <c r="H7" s="7"/>
      <c r="I7" s="7">
        <v>1</v>
      </c>
      <c r="J7" s="7">
        <v>8</v>
      </c>
      <c r="K7" s="7" t="s">
        <v>1364</v>
      </c>
      <c r="L7" s="7" t="s">
        <v>1345</v>
      </c>
      <c r="M7" s="7" t="s">
        <v>1409</v>
      </c>
      <c r="N7" s="8" t="s">
        <v>1410</v>
      </c>
      <c r="O7" s="7"/>
      <c r="P7" s="7">
        <v>62</v>
      </c>
      <c r="Q7" s="7">
        <v>7.9762257014575901</v>
      </c>
      <c r="R7" s="7"/>
      <c r="S7" s="7" t="s">
        <v>1533</v>
      </c>
      <c r="T7" s="7" t="s">
        <v>1533</v>
      </c>
      <c r="U7" s="7"/>
      <c r="V7" s="7"/>
      <c r="W7" s="7"/>
      <c r="X7" s="7"/>
      <c r="Y7" s="7"/>
      <c r="Z7" s="7"/>
      <c r="AA7" s="7"/>
      <c r="AB7" s="7"/>
      <c r="AC7" s="7"/>
      <c r="AD7" s="7"/>
      <c r="AE7" t="s">
        <v>557</v>
      </c>
      <c r="AF7" t="s">
        <v>1570</v>
      </c>
      <c r="AG7" t="s">
        <v>557</v>
      </c>
    </row>
    <row r="8" spans="1:33" ht="87">
      <c r="A8" s="3" t="s">
        <v>228</v>
      </c>
      <c r="B8" s="3" t="s">
        <v>1229</v>
      </c>
      <c r="C8" s="3" t="s">
        <v>1479</v>
      </c>
      <c r="G8" s="7" t="s">
        <v>558</v>
      </c>
      <c r="H8" s="7"/>
      <c r="I8" s="7">
        <v>1</v>
      </c>
      <c r="J8" s="7">
        <v>8</v>
      </c>
      <c r="K8" s="7" t="s">
        <v>1364</v>
      </c>
      <c r="L8" s="7" t="s">
        <v>1345</v>
      </c>
      <c r="M8" s="7" t="s">
        <v>1407</v>
      </c>
      <c r="N8" s="8" t="s">
        <v>1408</v>
      </c>
      <c r="O8" s="7"/>
      <c r="P8" s="7">
        <v>1056</v>
      </c>
      <c r="Q8" s="7">
        <v>135.85313452805187</v>
      </c>
      <c r="R8" s="7"/>
      <c r="S8" s="7" t="s">
        <v>1533</v>
      </c>
      <c r="T8" s="7" t="s">
        <v>1533</v>
      </c>
      <c r="U8" s="7"/>
      <c r="V8" s="7"/>
      <c r="W8" s="7"/>
      <c r="X8" s="7"/>
      <c r="Y8" s="7"/>
      <c r="Z8" s="7"/>
      <c r="AA8" s="7"/>
      <c r="AB8" s="7"/>
      <c r="AC8" s="7"/>
      <c r="AD8" s="7"/>
      <c r="AE8" t="s">
        <v>557</v>
      </c>
      <c r="AF8" t="s">
        <v>557</v>
      </c>
      <c r="AG8" t="s">
        <v>557</v>
      </c>
    </row>
    <row r="11" spans="1:33">
      <c r="D11" t="s">
        <v>1530</v>
      </c>
      <c r="E11">
        <v>77731</v>
      </c>
    </row>
    <row r="12" spans="1:33">
      <c r="D12" t="s">
        <v>1534</v>
      </c>
      <c r="E12">
        <f>MEDIAN(Q:Q)</f>
        <v>62.780615198569429</v>
      </c>
    </row>
    <row r="15" spans="1:33">
      <c r="D15" t="s">
        <v>1535</v>
      </c>
      <c r="E15">
        <f>COUNTIFS(G:G, "Addition", Q:Q, "&gt;=" &amp; $E$12)</f>
        <v>3</v>
      </c>
    </row>
    <row r="16" spans="1:33">
      <c r="D16" t="s">
        <v>1536</v>
      </c>
      <c r="E16">
        <f>COUNTIFS(G:G, "Omission", Q:Q, "&gt;=" &amp; $E$12)</f>
        <v>1</v>
      </c>
    </row>
    <row r="17" spans="4:5">
      <c r="D17" t="s">
        <v>1537</v>
      </c>
      <c r="E17">
        <f>E15/(E15+E16)</f>
        <v>0.75</v>
      </c>
    </row>
    <row r="18" spans="4:5">
      <c r="D18" t="s">
        <v>1538</v>
      </c>
      <c r="E18">
        <f>COUNTIFS(G:G, "Addition", Q:Q, "&lt;" &amp; $E$12)</f>
        <v>3</v>
      </c>
    </row>
    <row r="19" spans="4:5">
      <c r="D19" t="s">
        <v>1539</v>
      </c>
      <c r="E19">
        <f>COUNTIFS(G:G, "Omission", Q:Q, "&lt;" &amp; $E$12)</f>
        <v>0</v>
      </c>
    </row>
    <row r="20" spans="4:5">
      <c r="D20" t="s">
        <v>1540</v>
      </c>
      <c r="E20">
        <f>E18/(E18+E19)</f>
        <v>1</v>
      </c>
    </row>
    <row r="21" spans="4:5">
      <c r="D21" t="s">
        <v>1555</v>
      </c>
      <c r="E21">
        <f>E17-E20</f>
        <v>-0.25</v>
      </c>
    </row>
  </sheetData>
  <conditionalFormatting sqref="G2:G8">
    <cfRule type="expression" dxfId="80" priority="7">
      <formula>$I2&lt;&gt;""</formula>
    </cfRule>
    <cfRule type="expression" dxfId="79" priority="8">
      <formula>$I2=""</formula>
    </cfRule>
  </conditionalFormatting>
  <conditionalFormatting sqref="H2:L8 O2:Q8">
    <cfRule type="expression" dxfId="78" priority="25">
      <formula>AND(OR($I2="Addition",$I2="Omission"), H2="")</formula>
    </cfRule>
    <cfRule type="expression" dxfId="77" priority="26">
      <formula>AND($I2&lt;&gt;"Addition",$I2&lt;&gt;"Omission",$I2&lt;&gt;"Substitution - Word")</formula>
    </cfRule>
  </conditionalFormatting>
  <conditionalFormatting sqref="H2:Q8">
    <cfRule type="expression" dxfId="76" priority="24">
      <formula>AND(OR($I2="Addition",$I2="Omission"), H2&lt;&gt;"")</formula>
    </cfRule>
  </conditionalFormatting>
  <conditionalFormatting sqref="K2:K8">
    <cfRule type="expression" dxfId="75" priority="19">
      <formula>AND($K2&lt;&gt;"",$K2&gt;1)</formula>
    </cfRule>
  </conditionalFormatting>
  <conditionalFormatting sqref="M2:N8">
    <cfRule type="expression" dxfId="74" priority="15">
      <formula>$N2="Absent"</formula>
    </cfRule>
    <cfRule type="expression" dxfId="73" priority="16">
      <formula>$N2="NA"</formula>
    </cfRule>
    <cfRule type="expression" dxfId="72" priority="17">
      <formula>AND(OR($I2="Addition",$I2="Omission"), M2="")</formula>
    </cfRule>
    <cfRule type="expression" dxfId="71" priority="18">
      <formula>AND($I2&lt;&gt;"Addition",$I2&lt;&gt;"Omission")</formula>
    </cfRule>
  </conditionalFormatting>
  <conditionalFormatting sqref="O2:O8">
    <cfRule type="expression" dxfId="70" priority="20">
      <formula>OR($I2="Addition",$I2="Omission",$I2 = "Substitution - Word")</formula>
    </cfRule>
  </conditionalFormatting>
  <conditionalFormatting sqref="Q2:Q8">
    <cfRule type="expression" dxfId="69" priority="1">
      <formula>AND(OR($I2="Addition",$I2="Omission"), Q2&lt;&gt;"")</formula>
    </cfRule>
    <cfRule type="expression" dxfId="68" priority="2">
      <formula>AND(OR($I2="Addition",$I2="Omission"), Q2="")</formula>
    </cfRule>
    <cfRule type="expression" dxfId="67" priority="3">
      <formula>AND($I2&lt;&gt;"Addition",$I2&lt;&gt;"Omission",$I2&lt;&gt;"Substitution - Word")</formula>
    </cfRule>
  </conditionalFormatting>
  <conditionalFormatting sqref="R2:T8">
    <cfRule type="expression" dxfId="66" priority="21">
      <formula>AND(AND(LEFT($I2,3)="Sub", RIGHT($I2,4)&lt;&gt;"Form"),$T2&lt;&gt;"")</formula>
    </cfRule>
    <cfRule type="expression" dxfId="65" priority="22">
      <formula>AND(AND(LEFT($I2,3)="Sub", RIGHT($I2,4)&lt;&gt;"Form"),$T2="")</formula>
    </cfRule>
    <cfRule type="expression" dxfId="64" priority="23">
      <formula>"&lt;&gt;AND(LEFT($J2,3)=""Sub"", RIGHT($J2,4)&lt;&gt;""Form"")"</formula>
    </cfRule>
  </conditionalFormatting>
  <conditionalFormatting sqref="S2:T8">
    <cfRule type="expression" dxfId="63" priority="4">
      <formula>AND(AND(LEFT($I2,3)="Sub", RIGHT($I2,4)&lt;&gt;"Form"),$T2&lt;&gt;"")</formula>
    </cfRule>
    <cfRule type="expression" dxfId="62" priority="5">
      <formula>AND(AND(LEFT($I2,3)="Sub", RIGHT($I2,4)&lt;&gt;"Form"),$T2="")</formula>
    </cfRule>
    <cfRule type="expression" dxfId="61" priority="6">
      <formula>"&lt;&gt;AND(LEFT($J2,3)=""Sub"", RIGHT($J2,4)&lt;&gt;""Form"")"</formula>
    </cfRule>
  </conditionalFormatting>
  <conditionalFormatting sqref="U2:U8">
    <cfRule type="expression" dxfId="60" priority="10">
      <formula>AND($W2&lt;&gt;"",OR($AD2="Yes",$AE2&lt;&gt;""))</formula>
    </cfRule>
    <cfRule type="expression" dxfId="59" priority="11">
      <formula>OR($AD2="Yes",$AE2&lt;&gt;"")</formula>
    </cfRule>
    <cfRule type="expression" dxfId="58" priority="29">
      <formula>AND($AD2&lt;&gt;"Yes",$AE2="")</formula>
    </cfRule>
  </conditionalFormatting>
  <conditionalFormatting sqref="U2:AD8">
    <cfRule type="expression" dxfId="57" priority="27">
      <formula>AND($I2&lt;&gt;"",$I2&lt;&gt;"Unclear due to correction")</formula>
    </cfRule>
    <cfRule type="expression" dxfId="56" priority="28">
      <formula>OR($I2="",$I2="Unclear due to correction")</formula>
    </cfRule>
  </conditionalFormatting>
  <conditionalFormatting sqref="V2:V8">
    <cfRule type="expression" dxfId="55" priority="9">
      <formula>AND($I2&lt;&gt;"",$I2&lt;&gt;"Unclear due to correction",$X2="")</formula>
    </cfRule>
  </conditionalFormatting>
  <conditionalFormatting sqref="W2:W8">
    <cfRule type="expression" dxfId="54" priority="12">
      <formula>AND($X2="Yes",$Y2="")</formula>
    </cfRule>
    <cfRule type="expression" dxfId="53" priority="13">
      <formula>$X2=""</formula>
    </cfRule>
  </conditionalFormatting>
  <conditionalFormatting sqref="AB2:AB8">
    <cfRule type="expression" dxfId="52" priority="14">
      <formula>AND(OR($AB2&lt;&gt;"",$AC2&lt;&gt;""),$AD2="")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E383AFF4-A52F-430A-8DC5-A0B499A4DE73}">
          <x14:formula1>
            <xm:f>'Data Regularization'!$P$2:$P$1048576</xm:f>
          </x14:formula1>
          <xm:sqref>AD2:AD8</xm:sqref>
        </x14:dataValidation>
        <x14:dataValidation type="list" allowBlank="1" showInputMessage="1" xr:uid="{7771EBFA-97E7-4C99-88A9-6080EC3BF779}">
          <x14:formula1>
            <xm:f>'Data Regularization'!$I$2:$I$1048576</xm:f>
          </x14:formula1>
          <xm:sqref>V2:V8</xm:sqref>
        </x14:dataValidation>
        <x14:dataValidation type="list" allowBlank="1" showInputMessage="1" showErrorMessage="1" xr:uid="{3401BFC1-7BA6-4EA1-BDA5-8904E298034F}">
          <x14:formula1>
            <xm:f>'Data Regularization'!$H$2:$H$1048576</xm:f>
          </x14:formula1>
          <xm:sqref>U2:U8</xm:sqref>
        </x14:dataValidation>
        <x14:dataValidation type="list" allowBlank="1" showInputMessage="1" showErrorMessage="1" xr:uid="{CEB9EC37-E552-4937-9272-CC35E28DB432}">
          <x14:formula1>
            <xm:f>'Data Regularization'!$O$2:$O$1048576</xm:f>
          </x14:formula1>
          <xm:sqref>AC2:AC8</xm:sqref>
        </x14:dataValidation>
        <x14:dataValidation type="list" allowBlank="1" showInputMessage="1" showErrorMessage="1" xr:uid="{3F268A4B-4C94-4922-B837-41359B6E91F8}">
          <x14:formula1>
            <xm:f>'Data Regularization'!$N$2:$N$1048576</xm:f>
          </x14:formula1>
          <xm:sqref>AB2:AB8</xm:sqref>
        </x14:dataValidation>
        <x14:dataValidation type="list" allowBlank="1" showInputMessage="1" showErrorMessage="1" xr:uid="{FFCF9CDD-07DD-4EDC-81DA-9B869D274C6E}">
          <x14:formula1>
            <xm:f>'Data Regularization'!$M$2:$M$1048576</xm:f>
          </x14:formula1>
          <xm:sqref>Z2:Z8</xm:sqref>
        </x14:dataValidation>
        <x14:dataValidation type="list" allowBlank="1" showInputMessage="1" showErrorMessage="1" xr:uid="{BCEBA13C-8E06-415A-806C-5DC79A4017D0}">
          <x14:formula1>
            <xm:f>'Data Regularization'!$L$2:$L$1048576</xm:f>
          </x14:formula1>
          <xm:sqref>Y2:Y8</xm:sqref>
        </x14:dataValidation>
        <x14:dataValidation type="list" allowBlank="1" showInputMessage="1" showErrorMessage="1" xr:uid="{90F12384-00C8-49C3-A5B7-E4B083774396}">
          <x14:formula1>
            <xm:f>'Data Regularization'!$K$2:$K$1048576</xm:f>
          </x14:formula1>
          <xm:sqref>X2:X8</xm:sqref>
        </x14:dataValidation>
        <x14:dataValidation type="list" allowBlank="1" showInputMessage="1" showErrorMessage="1" xr:uid="{4F0C9E83-1779-4235-9711-867F86331CDC}">
          <x14:formula1>
            <xm:f>'Data Regularization'!$J$2:$J$1048576</xm:f>
          </x14:formula1>
          <xm:sqref>W2:W8</xm:sqref>
        </x14:dataValidation>
        <x14:dataValidation type="list" allowBlank="1" showInputMessage="1" showErrorMessage="1" xr:uid="{032C9A0C-754A-4B3A-A0A7-5ED814D58F83}">
          <x14:formula1>
            <xm:f>'Data Regularization'!$G$2:$G$1048576</xm:f>
          </x14:formula1>
          <xm:sqref>O2:O8</xm:sqref>
        </x14:dataValidation>
        <x14:dataValidation type="list" allowBlank="1" showInputMessage="1" showErrorMessage="1" xr:uid="{41E990F0-230D-4F1C-9FA0-7E5C4A2D2A82}">
          <x14:formula1>
            <xm:f>'Data Regularization'!$F$2:$F$1048576</xm:f>
          </x14:formula1>
          <xm:sqref>L2:L8</xm:sqref>
        </x14:dataValidation>
        <x14:dataValidation type="list" allowBlank="1" showInputMessage="1" showErrorMessage="1" xr:uid="{B2572F93-83BC-4BE7-AB70-2798D31C1E64}">
          <x14:formula1>
            <xm:f>'Data Regularization'!$E$2:$E$1048576</xm:f>
          </x14:formula1>
          <xm:sqref>K2:K8</xm:sqref>
        </x14:dataValidation>
        <x14:dataValidation type="list" allowBlank="1" showInputMessage="1" showErrorMessage="1" xr:uid="{EF11910A-095D-49DA-B1E8-881457B9556B}">
          <x14:formula1>
            <xm:f>'Data Regularization'!$D$2:$D$1048576</xm:f>
          </x14:formula1>
          <xm:sqref>G2:G8</xm:sqref>
        </x14:dataValidation>
        <x14:dataValidation type="list" allowBlank="1" showInputMessage="1" showErrorMessage="1" xr:uid="{E8CE79AC-CEA5-401A-8493-B61C3A6751E9}">
          <x14:formula1>
            <xm:f>'Data Regularization'!$B$2:$B$1048576</xm:f>
          </x14:formula1>
          <xm:sqref>E2:E8</xm:sqref>
        </x14:dataValidation>
        <x14:dataValidation type="list" allowBlank="1" showInputMessage="1" showErrorMessage="1" xr:uid="{68EDE327-3F65-4D6B-A15D-6B5DA45F5C43}">
          <x14:formula1>
            <xm:f>'Data Regularization'!$C$2:$C$1048576</xm:f>
          </x14:formula1>
          <xm:sqref>F2:F8</xm:sqref>
        </x14:dataValidation>
        <x14:dataValidation type="list" allowBlank="1" showInputMessage="1" xr:uid="{47D9B384-4E1D-4737-837A-AFDE59788483}">
          <x14:formula1>
            <xm:f>'Data Regularization'!$A$2:$A$1048576</xm:f>
          </x14:formula1>
          <xm:sqref>D2:D8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38D50-9781-44F4-BD3E-9C6AC47B82B7}">
  <dimension ref="A1:AI46"/>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2" s="1" customFormat="1">
      <c r="A1" s="1" t="s">
        <v>0</v>
      </c>
      <c r="B1" s="1" t="s">
        <v>5</v>
      </c>
      <c r="C1" s="1" t="s">
        <v>6</v>
      </c>
      <c r="D1" s="1" t="s">
        <v>1372</v>
      </c>
      <c r="E1" s="1" t="s">
        <v>1373</v>
      </c>
      <c r="F1" s="1" t="s">
        <v>1374</v>
      </c>
      <c r="G1" s="1" t="s">
        <v>3</v>
      </c>
      <c r="H1" s="1" t="s">
        <v>1375</v>
      </c>
      <c r="I1" s="1" t="s">
        <v>1376</v>
      </c>
      <c r="J1" s="1" t="s">
        <v>1377</v>
      </c>
      <c r="K1" s="1" t="s">
        <v>1378</v>
      </c>
      <c r="L1" s="1" t="s">
        <v>1338</v>
      </c>
      <c r="M1" s="1" t="s">
        <v>1379</v>
      </c>
      <c r="N1" s="6" t="s">
        <v>1380</v>
      </c>
      <c r="O1" s="1" t="s">
        <v>1339</v>
      </c>
      <c r="P1" s="1" t="s">
        <v>1381</v>
      </c>
      <c r="Q1" s="1" t="s">
        <v>1382</v>
      </c>
      <c r="R1" s="1" t="s">
        <v>1531</v>
      </c>
      <c r="S1" s="1" t="s">
        <v>1532</v>
      </c>
      <c r="T1" s="1" t="s">
        <v>1545</v>
      </c>
      <c r="U1" s="1" t="s">
        <v>1546</v>
      </c>
      <c r="V1" s="1" t="s">
        <v>1547</v>
      </c>
      <c r="W1" s="1" t="s">
        <v>1384</v>
      </c>
      <c r="X1" s="1" t="s">
        <v>1385</v>
      </c>
      <c r="Y1" s="1" t="s">
        <v>1386</v>
      </c>
      <c r="Z1" s="1" t="s">
        <v>1340</v>
      </c>
      <c r="AA1" s="1" t="s">
        <v>1341</v>
      </c>
      <c r="AB1" s="1" t="s">
        <v>1342</v>
      </c>
      <c r="AC1" s="1" t="s">
        <v>1383</v>
      </c>
      <c r="AD1" s="1" t="s">
        <v>1387</v>
      </c>
      <c r="AE1" s="1" t="s">
        <v>1343</v>
      </c>
      <c r="AF1" s="1" t="s">
        <v>1388</v>
      </c>
    </row>
    <row r="2" spans="1:32" ht="58">
      <c r="A2" s="3" t="s">
        <v>11</v>
      </c>
      <c r="B2" s="3" t="s">
        <v>595</v>
      </c>
      <c r="C2" s="3" t="s">
        <v>596</v>
      </c>
      <c r="G2" s="7" t="s">
        <v>1390</v>
      </c>
      <c r="H2" s="7"/>
      <c r="I2" s="7"/>
      <c r="J2" s="7"/>
      <c r="K2" s="7"/>
      <c r="L2" s="7"/>
      <c r="M2" s="7"/>
      <c r="N2" s="8"/>
      <c r="O2" s="7"/>
      <c r="P2" s="7"/>
      <c r="Q2" s="7">
        <v>-9</v>
      </c>
      <c r="R2" s="7">
        <v>12</v>
      </c>
      <c r="S2" s="7">
        <v>3</v>
      </c>
      <c r="T2" s="10">
        <f>IF(ISNUMBER(R2), (R2/$E$30)*10000, "")</f>
        <v>1.543785619636953</v>
      </c>
      <c r="U2" s="10">
        <f>IF(ISNUMBER(S2), (S2/$E$30)*10000, "")</f>
        <v>0.38594640490923826</v>
      </c>
      <c r="V2" s="10">
        <f>IF(ISNUMBER(Q2), U2-T2, "")</f>
        <v>-1.1578392147277148</v>
      </c>
      <c r="W2" s="7"/>
      <c r="X2" s="7"/>
      <c r="Y2" s="7"/>
      <c r="Z2" s="7"/>
      <c r="AA2" s="7"/>
      <c r="AB2" s="7"/>
      <c r="AC2" s="7"/>
      <c r="AD2" s="7"/>
      <c r="AE2" s="7"/>
      <c r="AF2" s="7"/>
    </row>
    <row r="3" spans="1:32" ht="29">
      <c r="A3" s="3" t="s">
        <v>14</v>
      </c>
      <c r="B3" s="3" t="s">
        <v>610</v>
      </c>
      <c r="C3" s="3" t="s">
        <v>611</v>
      </c>
      <c r="G3" s="7" t="s">
        <v>1390</v>
      </c>
      <c r="H3" s="7"/>
      <c r="I3" s="7"/>
      <c r="J3" s="7"/>
      <c r="K3" s="7"/>
      <c r="L3" s="7"/>
      <c r="M3" s="7"/>
      <c r="N3" s="8"/>
      <c r="O3" s="7"/>
      <c r="P3" s="7"/>
      <c r="Q3" s="7">
        <v>-9</v>
      </c>
      <c r="R3" s="7">
        <v>12</v>
      </c>
      <c r="S3" s="7">
        <v>3</v>
      </c>
      <c r="T3" s="10">
        <f t="shared" ref="T3:T27" si="0">IF(ISNUMBER(R3), (R3/$E$30)*10000, "")</f>
        <v>1.543785619636953</v>
      </c>
      <c r="U3" s="10">
        <f t="shared" ref="U3:U27" si="1">IF(ISNUMBER(S3), (S3/$E$30)*10000, "")</f>
        <v>0.38594640490923826</v>
      </c>
      <c r="V3" s="10">
        <f t="shared" ref="V3:V27" si="2">IF(ISNUMBER(Q3), U3-T3, "")</f>
        <v>-1.1578392147277148</v>
      </c>
      <c r="W3" s="7"/>
      <c r="X3" s="7"/>
      <c r="Y3" s="7"/>
      <c r="Z3" s="7"/>
      <c r="AA3" s="7"/>
      <c r="AB3" s="7"/>
      <c r="AC3" s="7"/>
      <c r="AD3" s="7"/>
      <c r="AE3" s="7"/>
      <c r="AF3" s="7"/>
    </row>
    <row r="4" spans="1:32" ht="58">
      <c r="A4" s="3" t="s">
        <v>20</v>
      </c>
      <c r="B4" s="3" t="s">
        <v>636</v>
      </c>
      <c r="C4" s="3" t="s">
        <v>637</v>
      </c>
      <c r="G4" s="7" t="s">
        <v>1390</v>
      </c>
      <c r="H4" s="7"/>
      <c r="I4" s="7"/>
      <c r="J4" s="7"/>
      <c r="K4" s="7"/>
      <c r="L4" s="7"/>
      <c r="M4" s="7"/>
      <c r="N4" s="8"/>
      <c r="O4" s="7"/>
      <c r="P4" s="7"/>
      <c r="Q4" s="7">
        <v>45</v>
      </c>
      <c r="R4" s="7">
        <v>1</v>
      </c>
      <c r="S4" s="7">
        <v>46</v>
      </c>
      <c r="T4" s="10">
        <f t="shared" si="0"/>
        <v>0.12864880163641276</v>
      </c>
      <c r="U4" s="10">
        <f t="shared" si="1"/>
        <v>5.9178448752749864</v>
      </c>
      <c r="V4" s="10">
        <f t="shared" si="2"/>
        <v>5.7891960736385739</v>
      </c>
      <c r="W4" s="7"/>
      <c r="X4" s="7"/>
      <c r="Y4" s="7"/>
      <c r="Z4" s="7"/>
      <c r="AA4" s="7"/>
      <c r="AB4" s="7"/>
      <c r="AC4" s="7"/>
      <c r="AD4" s="7"/>
      <c r="AE4" s="7"/>
      <c r="AF4" s="7"/>
    </row>
    <row r="5" spans="1:32" ht="43.5">
      <c r="A5" s="3" t="s">
        <v>21</v>
      </c>
      <c r="B5" s="3" t="s">
        <v>640</v>
      </c>
      <c r="C5" s="3" t="s">
        <v>641</v>
      </c>
      <c r="G5" s="7" t="s">
        <v>1390</v>
      </c>
      <c r="H5" s="7"/>
      <c r="I5" s="7"/>
      <c r="J5" s="7"/>
      <c r="K5" s="7"/>
      <c r="L5" s="7"/>
      <c r="M5" s="7"/>
      <c r="N5" s="8"/>
      <c r="O5" s="7"/>
      <c r="P5" s="7"/>
      <c r="Q5" s="7">
        <v>58</v>
      </c>
      <c r="R5" s="7">
        <v>0</v>
      </c>
      <c r="S5" s="7">
        <v>58</v>
      </c>
      <c r="T5" s="10">
        <f t="shared" si="0"/>
        <v>0</v>
      </c>
      <c r="U5" s="10">
        <f t="shared" si="1"/>
        <v>7.4616304949119403</v>
      </c>
      <c r="V5" s="10">
        <f t="shared" si="2"/>
        <v>7.4616304949119403</v>
      </c>
      <c r="W5" s="7"/>
      <c r="X5" s="7"/>
      <c r="Y5" s="7"/>
      <c r="Z5" s="7"/>
      <c r="AA5" s="7"/>
      <c r="AB5" s="7"/>
      <c r="AC5" s="7"/>
      <c r="AD5" s="7"/>
      <c r="AE5" s="7"/>
      <c r="AF5" s="7"/>
    </row>
    <row r="6" spans="1:32" ht="58">
      <c r="A6" s="3" t="s">
        <v>23</v>
      </c>
      <c r="B6" s="3" t="s">
        <v>646</v>
      </c>
      <c r="C6" s="3" t="s">
        <v>647</v>
      </c>
      <c r="G6" s="7" t="s">
        <v>1390</v>
      </c>
      <c r="H6" s="7"/>
      <c r="I6" s="7"/>
      <c r="J6" s="7"/>
      <c r="K6" s="7"/>
      <c r="L6" s="7"/>
      <c r="M6" s="7"/>
      <c r="N6" s="8"/>
      <c r="O6" s="7"/>
      <c r="P6" s="7"/>
      <c r="Q6" s="7">
        <v>3670</v>
      </c>
      <c r="R6" s="7">
        <v>8</v>
      </c>
      <c r="S6" s="7">
        <v>3678</v>
      </c>
      <c r="T6" s="10">
        <f t="shared" si="0"/>
        <v>1.0291904130913021</v>
      </c>
      <c r="U6" s="10">
        <f t="shared" si="1"/>
        <v>473.17029241872609</v>
      </c>
      <c r="V6" s="10">
        <f t="shared" si="2"/>
        <v>472.14110200563476</v>
      </c>
      <c r="W6" s="7"/>
      <c r="X6" s="7"/>
      <c r="Y6" s="7"/>
      <c r="Z6" s="7"/>
      <c r="AA6" s="7"/>
      <c r="AB6" s="7"/>
      <c r="AC6" s="7"/>
      <c r="AD6" s="7"/>
      <c r="AE6" s="7"/>
      <c r="AF6" s="7"/>
    </row>
    <row r="7" spans="1:32" ht="29">
      <c r="A7" s="3" t="s">
        <v>28</v>
      </c>
      <c r="B7" s="3" t="s">
        <v>662</v>
      </c>
      <c r="C7" s="3" t="s">
        <v>355</v>
      </c>
      <c r="G7" s="7" t="s">
        <v>1390</v>
      </c>
      <c r="H7" s="7"/>
      <c r="I7" s="7"/>
      <c r="J7" s="7"/>
      <c r="K7" s="7"/>
      <c r="L7" s="7"/>
      <c r="M7" s="7"/>
      <c r="N7" s="8"/>
      <c r="O7" s="7"/>
      <c r="P7" s="7"/>
      <c r="Q7" s="7">
        <v>-92</v>
      </c>
      <c r="R7" s="7">
        <v>99</v>
      </c>
      <c r="S7" s="7">
        <v>7</v>
      </c>
      <c r="T7" s="10">
        <f t="shared" si="0"/>
        <v>12.736231362004862</v>
      </c>
      <c r="U7" s="10">
        <f t="shared" si="1"/>
        <v>0.90054161145488931</v>
      </c>
      <c r="V7" s="10">
        <f t="shared" si="2"/>
        <v>-11.835689750549973</v>
      </c>
      <c r="W7" s="7"/>
      <c r="X7" s="7"/>
      <c r="Y7" s="7"/>
      <c r="Z7" s="7"/>
      <c r="AA7" s="7"/>
      <c r="AB7" s="7"/>
      <c r="AC7" s="7"/>
      <c r="AD7" s="7"/>
      <c r="AE7" s="7"/>
      <c r="AF7" s="7"/>
    </row>
    <row r="8" spans="1:32" ht="43.5">
      <c r="A8" s="3" t="s">
        <v>45</v>
      </c>
      <c r="B8" s="3" t="s">
        <v>699</v>
      </c>
      <c r="C8" s="3" t="s">
        <v>700</v>
      </c>
      <c r="F8" t="s">
        <v>565</v>
      </c>
      <c r="G8" s="7" t="s">
        <v>1390</v>
      </c>
      <c r="H8" s="7"/>
      <c r="I8" s="7"/>
      <c r="J8" s="7"/>
      <c r="K8" s="7"/>
      <c r="L8" s="7"/>
      <c r="M8" s="7"/>
      <c r="N8" s="8"/>
      <c r="O8" s="7"/>
      <c r="P8" s="7"/>
      <c r="Q8" s="7">
        <v>177</v>
      </c>
      <c r="R8" s="7">
        <v>10</v>
      </c>
      <c r="S8" s="7">
        <v>187</v>
      </c>
      <c r="T8" s="10">
        <f t="shared" si="0"/>
        <v>1.2864880163641275</v>
      </c>
      <c r="U8" s="10">
        <f t="shared" si="1"/>
        <v>24.057325906009186</v>
      </c>
      <c r="V8" s="10">
        <f t="shared" si="2"/>
        <v>22.770837889645058</v>
      </c>
      <c r="W8" s="7"/>
      <c r="X8" s="7"/>
      <c r="Y8" s="7"/>
      <c r="Z8" s="7"/>
      <c r="AA8" s="7"/>
      <c r="AB8" s="7"/>
      <c r="AC8" s="7"/>
      <c r="AD8" s="7"/>
      <c r="AE8" s="7"/>
      <c r="AF8" s="7"/>
    </row>
    <row r="9" spans="1:32" ht="29">
      <c r="A9" s="3" t="s">
        <v>53</v>
      </c>
      <c r="B9" s="3" t="s">
        <v>716</v>
      </c>
      <c r="C9" s="3" t="s">
        <v>717</v>
      </c>
      <c r="G9" s="7" t="s">
        <v>1390</v>
      </c>
      <c r="H9" s="7"/>
      <c r="I9" s="7"/>
      <c r="J9" s="7"/>
      <c r="K9" s="7"/>
      <c r="L9" s="7"/>
      <c r="M9" s="7"/>
      <c r="N9" s="8"/>
      <c r="O9" s="7"/>
      <c r="P9" s="7"/>
      <c r="Q9" s="7">
        <v>643</v>
      </c>
      <c r="R9" s="7">
        <v>10</v>
      </c>
      <c r="S9" s="7">
        <v>653</v>
      </c>
      <c r="T9" s="10">
        <f t="shared" si="0"/>
        <v>1.2864880163641275</v>
      </c>
      <c r="U9" s="10">
        <f t="shared" si="1"/>
        <v>84.007667468577537</v>
      </c>
      <c r="V9" s="10">
        <f t="shared" si="2"/>
        <v>82.721179452213406</v>
      </c>
      <c r="W9" s="7"/>
      <c r="X9" s="7"/>
      <c r="Y9" s="7"/>
      <c r="Z9" s="7"/>
      <c r="AA9" s="7"/>
      <c r="AB9" s="7"/>
      <c r="AC9" s="7"/>
      <c r="AD9" s="7"/>
      <c r="AE9" s="7"/>
      <c r="AF9" s="7"/>
    </row>
    <row r="10" spans="1:32" ht="29">
      <c r="A10" s="3" t="s">
        <v>57</v>
      </c>
      <c r="B10" s="3" t="s">
        <v>731</v>
      </c>
      <c r="C10" s="3" t="s">
        <v>732</v>
      </c>
      <c r="G10" s="7" t="s">
        <v>1390</v>
      </c>
      <c r="H10" s="7"/>
      <c r="I10" s="7"/>
      <c r="J10" s="7"/>
      <c r="K10" s="7"/>
      <c r="L10" s="7"/>
      <c r="M10" s="7"/>
      <c r="N10" s="8"/>
      <c r="O10" s="7"/>
      <c r="P10" s="7"/>
      <c r="Q10" s="7">
        <v>42</v>
      </c>
      <c r="R10" s="7">
        <v>1443</v>
      </c>
      <c r="S10" s="7">
        <v>1485</v>
      </c>
      <c r="T10" s="10">
        <f t="shared" si="0"/>
        <v>185.64022076134361</v>
      </c>
      <c r="U10" s="10">
        <f t="shared" si="1"/>
        <v>191.04347043007292</v>
      </c>
      <c r="V10" s="10">
        <f t="shared" si="2"/>
        <v>5.4032496687293019</v>
      </c>
      <c r="W10" s="7"/>
      <c r="X10" s="7"/>
      <c r="Y10" s="7"/>
      <c r="Z10" s="7"/>
      <c r="AA10" s="7"/>
      <c r="AB10" s="7"/>
      <c r="AC10" s="7"/>
      <c r="AD10" s="7"/>
      <c r="AE10" s="7"/>
      <c r="AF10" s="7"/>
    </row>
    <row r="11" spans="1:32" ht="87">
      <c r="A11" s="3" t="s">
        <v>84</v>
      </c>
      <c r="B11" s="3" t="s">
        <v>830</v>
      </c>
      <c r="C11" s="3" t="s">
        <v>831</v>
      </c>
      <c r="G11" s="7" t="s">
        <v>1390</v>
      </c>
      <c r="H11" s="7"/>
      <c r="I11" s="7"/>
      <c r="J11" s="7"/>
      <c r="K11" s="7"/>
      <c r="L11" s="7"/>
      <c r="M11" s="7"/>
      <c r="N11" s="8"/>
      <c r="O11" s="7"/>
      <c r="P11" s="7"/>
      <c r="Q11" s="7">
        <v>-1423</v>
      </c>
      <c r="R11" s="7">
        <v>1942</v>
      </c>
      <c r="S11" s="7">
        <v>519</v>
      </c>
      <c r="T11" s="10">
        <f t="shared" si="0"/>
        <v>249.83597277791355</v>
      </c>
      <c r="U11" s="10">
        <f t="shared" si="1"/>
        <v>66.768728049298218</v>
      </c>
      <c r="V11" s="10">
        <f t="shared" si="2"/>
        <v>-183.06724472861532</v>
      </c>
      <c r="W11" s="7"/>
      <c r="X11" s="7"/>
      <c r="Y11" s="7"/>
      <c r="Z11" s="7"/>
      <c r="AA11" s="7"/>
      <c r="AB11" s="7"/>
      <c r="AC11" s="7"/>
      <c r="AD11" s="7"/>
      <c r="AE11" s="7"/>
      <c r="AF11" s="7"/>
    </row>
    <row r="12" spans="1:32" ht="58">
      <c r="A12" s="3" t="s">
        <v>100</v>
      </c>
      <c r="B12" s="3" t="s">
        <v>863</v>
      </c>
      <c r="C12" s="3" t="s">
        <v>864</v>
      </c>
      <c r="G12" s="7" t="s">
        <v>1390</v>
      </c>
      <c r="H12" s="7"/>
      <c r="I12" s="7"/>
      <c r="J12" s="7"/>
      <c r="K12" s="7"/>
      <c r="L12" s="7"/>
      <c r="M12" s="7"/>
      <c r="N12" s="8"/>
      <c r="O12" s="7"/>
      <c r="P12" s="7"/>
      <c r="Q12" s="7">
        <v>-3646</v>
      </c>
      <c r="R12" s="7">
        <v>3678</v>
      </c>
      <c r="S12" s="7">
        <v>32</v>
      </c>
      <c r="T12" s="10">
        <f t="shared" si="0"/>
        <v>473.17029241872609</v>
      </c>
      <c r="U12" s="10">
        <f t="shared" si="1"/>
        <v>4.1167616523652084</v>
      </c>
      <c r="V12" s="10">
        <f t="shared" si="2"/>
        <v>-469.05353076636089</v>
      </c>
      <c r="W12" s="7"/>
      <c r="X12" s="7"/>
      <c r="Y12" s="7"/>
      <c r="Z12" s="7"/>
      <c r="AA12" s="7"/>
      <c r="AB12" s="7"/>
      <c r="AC12" s="7"/>
      <c r="AD12" s="7"/>
      <c r="AE12" s="7"/>
      <c r="AF12" s="7"/>
    </row>
    <row r="13" spans="1:32" ht="58">
      <c r="A13" s="3" t="s">
        <v>102</v>
      </c>
      <c r="B13" s="3" t="s">
        <v>872</v>
      </c>
      <c r="C13" s="3" t="s">
        <v>873</v>
      </c>
      <c r="G13" s="7" t="s">
        <v>1390</v>
      </c>
      <c r="H13" s="7"/>
      <c r="I13" s="7"/>
      <c r="J13" s="7"/>
      <c r="K13" s="7"/>
      <c r="L13" s="7"/>
      <c r="M13" s="7"/>
      <c r="N13" s="8"/>
      <c r="O13" s="7"/>
      <c r="P13" s="7"/>
      <c r="Q13" s="7">
        <v>10409</v>
      </c>
      <c r="R13" s="7">
        <v>520</v>
      </c>
      <c r="S13" s="7">
        <v>10929</v>
      </c>
      <c r="T13" s="10">
        <f t="shared" si="0"/>
        <v>66.897376850934634</v>
      </c>
      <c r="U13" s="10">
        <f t="shared" si="1"/>
        <v>1406.0027530843549</v>
      </c>
      <c r="V13" s="10">
        <f t="shared" si="2"/>
        <v>1339.1053762334202</v>
      </c>
      <c r="W13" s="7"/>
      <c r="X13" s="7"/>
      <c r="Y13" s="7"/>
      <c r="Z13" s="7"/>
      <c r="AA13" s="7"/>
      <c r="AB13" s="7"/>
      <c r="AC13" s="7"/>
      <c r="AD13" s="7"/>
      <c r="AE13" s="7"/>
      <c r="AF13" s="7"/>
    </row>
    <row r="14" spans="1:32" ht="116">
      <c r="A14" s="3" t="s">
        <v>109</v>
      </c>
      <c r="B14" s="3" t="s">
        <v>1449</v>
      </c>
      <c r="C14" s="3" t="s">
        <v>1450</v>
      </c>
      <c r="G14" s="7" t="s">
        <v>1390</v>
      </c>
      <c r="H14" s="7"/>
      <c r="I14" s="7"/>
      <c r="J14" s="7"/>
      <c r="K14" s="7"/>
      <c r="L14" s="7"/>
      <c r="M14" s="7"/>
      <c r="N14" s="8"/>
      <c r="O14" s="7"/>
      <c r="P14" s="7"/>
      <c r="Q14" s="7">
        <v>-10132</v>
      </c>
      <c r="R14" s="7">
        <v>10929</v>
      </c>
      <c r="S14" s="7">
        <v>797</v>
      </c>
      <c r="T14" s="10">
        <f t="shared" si="0"/>
        <v>1406.0027530843549</v>
      </c>
      <c r="U14" s="10">
        <f t="shared" si="1"/>
        <v>102.53309490422097</v>
      </c>
      <c r="V14" s="10">
        <f t="shared" si="2"/>
        <v>-1303.469658180134</v>
      </c>
      <c r="W14" s="7"/>
      <c r="X14" s="7"/>
      <c r="Y14" s="7"/>
      <c r="Z14" s="7"/>
      <c r="AA14" s="7"/>
      <c r="AB14" s="7"/>
      <c r="AC14" s="7"/>
      <c r="AD14" s="7"/>
      <c r="AE14" s="7"/>
      <c r="AF14" s="7"/>
    </row>
    <row r="15" spans="1:32" ht="29">
      <c r="A15" s="3" t="s">
        <v>110</v>
      </c>
      <c r="B15" s="3" t="s">
        <v>590</v>
      </c>
      <c r="C15" s="3" t="s">
        <v>591</v>
      </c>
      <c r="G15" s="7" t="s">
        <v>1390</v>
      </c>
      <c r="H15" s="7"/>
      <c r="I15" s="7"/>
      <c r="J15" s="7"/>
      <c r="K15" s="7"/>
      <c r="L15" s="7"/>
      <c r="M15" s="7"/>
      <c r="N15" s="8"/>
      <c r="O15" s="7"/>
      <c r="P15" s="7"/>
      <c r="Q15" s="7">
        <v>3599</v>
      </c>
      <c r="R15" s="7">
        <v>79</v>
      </c>
      <c r="S15" s="7">
        <v>3678</v>
      </c>
      <c r="T15" s="10">
        <f t="shared" si="0"/>
        <v>10.163255329276607</v>
      </c>
      <c r="U15" s="10">
        <f t="shared" si="1"/>
        <v>473.17029241872609</v>
      </c>
      <c r="V15" s="10">
        <f t="shared" si="2"/>
        <v>463.00703708944951</v>
      </c>
      <c r="W15" s="7"/>
      <c r="X15" s="7"/>
      <c r="Y15" s="7"/>
      <c r="Z15" s="7"/>
      <c r="AA15" s="7"/>
      <c r="AB15" s="7"/>
      <c r="AC15" s="7"/>
      <c r="AD15" s="7"/>
      <c r="AE15" s="7"/>
      <c r="AF15" s="7"/>
    </row>
    <row r="16" spans="1:32" ht="43.5">
      <c r="A16" s="3" t="s">
        <v>118</v>
      </c>
      <c r="B16" s="3" t="s">
        <v>902</v>
      </c>
      <c r="C16" s="3" t="s">
        <v>903</v>
      </c>
      <c r="G16" s="7" t="s">
        <v>1393</v>
      </c>
      <c r="H16" s="7"/>
      <c r="I16" s="7"/>
      <c r="J16" s="7"/>
      <c r="K16" s="7"/>
      <c r="L16" s="7"/>
      <c r="M16" s="7"/>
      <c r="N16" s="8"/>
      <c r="O16" s="7"/>
      <c r="P16" s="7"/>
      <c r="Q16" s="7">
        <v>-8</v>
      </c>
      <c r="R16" s="7">
        <v>20</v>
      </c>
      <c r="S16" s="7">
        <v>12</v>
      </c>
      <c r="T16" s="10">
        <f t="shared" si="0"/>
        <v>2.5729760327282549</v>
      </c>
      <c r="U16" s="10">
        <f t="shared" si="1"/>
        <v>1.543785619636953</v>
      </c>
      <c r="V16" s="10">
        <f t="shared" si="2"/>
        <v>-1.0291904130913019</v>
      </c>
      <c r="W16" s="7"/>
      <c r="X16" s="7"/>
      <c r="Y16" s="7"/>
      <c r="Z16" s="7"/>
      <c r="AA16" s="7"/>
      <c r="AB16" s="7"/>
      <c r="AC16" s="7"/>
      <c r="AD16" s="7"/>
      <c r="AE16" s="7"/>
      <c r="AF16" s="7"/>
    </row>
    <row r="17" spans="1:35" ht="29">
      <c r="A17" s="3" t="s">
        <v>121</v>
      </c>
      <c r="B17" s="3" t="s">
        <v>1457</v>
      </c>
      <c r="C17" s="3" t="s">
        <v>1458</v>
      </c>
      <c r="G17" s="7" t="s">
        <v>1390</v>
      </c>
      <c r="H17" s="7"/>
      <c r="I17" s="7"/>
      <c r="J17" s="7"/>
      <c r="K17" s="7"/>
      <c r="L17" s="7"/>
      <c r="M17" s="7"/>
      <c r="N17" s="8"/>
      <c r="O17" s="7"/>
      <c r="P17" s="7"/>
      <c r="Q17" s="7">
        <v>-3677</v>
      </c>
      <c r="R17" s="7">
        <v>3678</v>
      </c>
      <c r="S17" s="7">
        <v>1</v>
      </c>
      <c r="T17" s="10">
        <f t="shared" si="0"/>
        <v>473.17029241872609</v>
      </c>
      <c r="U17" s="10">
        <f t="shared" si="1"/>
        <v>0.12864880163641276</v>
      </c>
      <c r="V17" s="10">
        <f t="shared" si="2"/>
        <v>-473.04164361708968</v>
      </c>
      <c r="W17" s="7"/>
      <c r="X17" s="7"/>
      <c r="Y17" s="7"/>
      <c r="Z17" s="7"/>
      <c r="AA17" s="7"/>
      <c r="AB17" s="7"/>
      <c r="AC17" s="7"/>
      <c r="AD17" s="7"/>
      <c r="AE17" s="7"/>
      <c r="AF17" s="7"/>
    </row>
    <row r="18" spans="1:35" ht="29">
      <c r="A18" s="3" t="s">
        <v>125</v>
      </c>
      <c r="B18" s="3" t="s">
        <v>919</v>
      </c>
      <c r="C18" s="3" t="s">
        <v>920</v>
      </c>
      <c r="G18" s="7" t="s">
        <v>1390</v>
      </c>
      <c r="H18" s="7"/>
      <c r="I18" s="7"/>
      <c r="J18" s="7"/>
      <c r="K18" s="7"/>
      <c r="L18" s="7"/>
      <c r="M18" s="7"/>
      <c r="N18" s="8"/>
      <c r="O18" s="7"/>
      <c r="P18" s="7"/>
      <c r="Q18" s="7">
        <v>-10231</v>
      </c>
      <c r="R18" s="7">
        <v>10929</v>
      </c>
      <c r="S18" s="7">
        <v>698</v>
      </c>
      <c r="T18" s="10">
        <f t="shared" si="0"/>
        <v>1406.0027530843549</v>
      </c>
      <c r="U18" s="10">
        <f t="shared" si="1"/>
        <v>89.796863542216116</v>
      </c>
      <c r="V18" s="10">
        <f t="shared" si="2"/>
        <v>-1316.2058895421387</v>
      </c>
      <c r="W18" s="7"/>
      <c r="X18" s="7"/>
      <c r="Y18" s="7"/>
      <c r="Z18" s="7"/>
      <c r="AA18" s="7"/>
      <c r="AB18" s="7"/>
      <c r="AC18" s="7"/>
      <c r="AD18" s="7"/>
      <c r="AE18" s="7"/>
      <c r="AF18" s="7"/>
    </row>
    <row r="19" spans="1:35" ht="87">
      <c r="A19" s="3" t="s">
        <v>157</v>
      </c>
      <c r="B19" s="3" t="s">
        <v>988</v>
      </c>
      <c r="C19" s="3" t="s">
        <v>990</v>
      </c>
      <c r="G19" s="7" t="s">
        <v>1390</v>
      </c>
      <c r="H19" s="7"/>
      <c r="I19" s="7"/>
      <c r="J19" s="7"/>
      <c r="K19" s="7"/>
      <c r="L19" s="7"/>
      <c r="M19" s="7"/>
      <c r="N19" s="8"/>
      <c r="O19" s="7"/>
      <c r="P19" s="7"/>
      <c r="Q19" s="7">
        <v>70</v>
      </c>
      <c r="R19" s="7">
        <v>42</v>
      </c>
      <c r="S19" s="7">
        <v>112</v>
      </c>
      <c r="T19" s="10">
        <f t="shared" si="0"/>
        <v>5.4032496687293365</v>
      </c>
      <c r="U19" s="10">
        <f t="shared" si="1"/>
        <v>14.408665783278229</v>
      </c>
      <c r="V19" s="10">
        <f t="shared" si="2"/>
        <v>9.0054161145488933</v>
      </c>
      <c r="W19" s="7"/>
      <c r="X19" s="7"/>
      <c r="Y19" s="7"/>
      <c r="Z19" s="7"/>
      <c r="AA19" s="7"/>
      <c r="AB19" s="7"/>
      <c r="AC19" s="7"/>
      <c r="AD19" s="7"/>
      <c r="AE19" s="7"/>
      <c r="AF19" s="7"/>
    </row>
    <row r="20" spans="1:35">
      <c r="A20" s="3" t="s">
        <v>161</v>
      </c>
      <c r="B20" s="3" t="s">
        <v>1015</v>
      </c>
      <c r="C20" s="3" t="s">
        <v>1016</v>
      </c>
      <c r="G20" s="7" t="s">
        <v>1390</v>
      </c>
      <c r="H20" s="7"/>
      <c r="I20" s="7"/>
      <c r="J20" s="7"/>
      <c r="K20" s="7"/>
      <c r="L20" s="7"/>
      <c r="M20" s="7"/>
      <c r="N20" s="8"/>
      <c r="O20" s="7"/>
      <c r="P20" s="7"/>
      <c r="Q20" s="7">
        <v>412</v>
      </c>
      <c r="R20" s="7">
        <v>203</v>
      </c>
      <c r="S20" s="7">
        <v>615</v>
      </c>
      <c r="T20" s="10">
        <f t="shared" si="0"/>
        <v>26.115706732191789</v>
      </c>
      <c r="U20" s="10">
        <f t="shared" si="1"/>
        <v>79.119013006393843</v>
      </c>
      <c r="V20" s="10">
        <f t="shared" si="2"/>
        <v>53.003306274202053</v>
      </c>
      <c r="W20" s="7"/>
      <c r="X20" s="7"/>
      <c r="Y20" s="7"/>
      <c r="Z20" s="7"/>
      <c r="AA20" s="7"/>
      <c r="AB20" s="7"/>
      <c r="AC20" s="7"/>
      <c r="AD20" s="7"/>
      <c r="AE20" s="7"/>
      <c r="AF20" s="7"/>
    </row>
    <row r="21" spans="1:35" ht="72.5">
      <c r="A21" s="3" t="s">
        <v>176</v>
      </c>
      <c r="B21" s="3" t="s">
        <v>1055</v>
      </c>
      <c r="C21" s="3" t="s">
        <v>1056</v>
      </c>
      <c r="G21" s="7" t="s">
        <v>1390</v>
      </c>
      <c r="H21" s="7"/>
      <c r="I21" s="7"/>
      <c r="J21" s="7"/>
      <c r="K21" s="7"/>
      <c r="L21" s="7"/>
      <c r="M21" s="7"/>
      <c r="N21" s="8"/>
      <c r="O21" s="7"/>
      <c r="P21" s="7"/>
      <c r="Q21" s="7">
        <v>-15</v>
      </c>
      <c r="R21" s="7">
        <v>32</v>
      </c>
      <c r="S21" s="7">
        <v>17</v>
      </c>
      <c r="T21" s="10">
        <f t="shared" si="0"/>
        <v>4.1167616523652084</v>
      </c>
      <c r="U21" s="10">
        <f t="shared" si="1"/>
        <v>2.1870296278190167</v>
      </c>
      <c r="V21" s="10">
        <f t="shared" si="2"/>
        <v>-1.9297320245461917</v>
      </c>
      <c r="W21" s="7"/>
      <c r="X21" s="7"/>
      <c r="Y21" s="7"/>
      <c r="Z21" s="7"/>
      <c r="AA21" s="7"/>
      <c r="AB21" s="7"/>
      <c r="AC21" s="7"/>
      <c r="AD21" s="7"/>
      <c r="AE21" s="7"/>
      <c r="AF21" s="7"/>
    </row>
    <row r="22" spans="1:35" ht="72.5">
      <c r="A22" s="3" t="s">
        <v>237</v>
      </c>
      <c r="B22" s="3" t="s">
        <v>1481</v>
      </c>
      <c r="C22" s="3" t="s">
        <v>1482</v>
      </c>
      <c r="G22" s="7" t="s">
        <v>1390</v>
      </c>
      <c r="H22" s="7"/>
      <c r="I22" s="7"/>
      <c r="J22" s="7"/>
      <c r="K22" s="7"/>
      <c r="L22" s="7"/>
      <c r="M22" s="7"/>
      <c r="N22" s="8"/>
      <c r="O22" s="7"/>
      <c r="P22" s="7"/>
      <c r="Q22" s="7">
        <v>-116</v>
      </c>
      <c r="R22" s="7">
        <v>148</v>
      </c>
      <c r="S22" s="7">
        <v>32</v>
      </c>
      <c r="T22" s="10">
        <f t="shared" si="0"/>
        <v>19.040022642189086</v>
      </c>
      <c r="U22" s="10">
        <f t="shared" si="1"/>
        <v>4.1167616523652084</v>
      </c>
      <c r="V22" s="10">
        <f t="shared" si="2"/>
        <v>-14.923260989823877</v>
      </c>
      <c r="W22" s="7"/>
      <c r="X22" s="7"/>
      <c r="Y22" s="7"/>
      <c r="Z22" s="7"/>
      <c r="AA22" s="7"/>
      <c r="AB22" s="7"/>
      <c r="AC22" s="7"/>
      <c r="AD22" s="7"/>
      <c r="AE22" s="7"/>
      <c r="AF22" s="7"/>
      <c r="AG22" t="s">
        <v>557</v>
      </c>
      <c r="AH22" t="s">
        <v>564</v>
      </c>
      <c r="AI22" t="s">
        <v>557</v>
      </c>
    </row>
    <row r="23" spans="1:35" ht="58">
      <c r="A23" s="3" t="s">
        <v>239</v>
      </c>
      <c r="B23" s="3" t="s">
        <v>1247</v>
      </c>
      <c r="C23" s="3" t="s">
        <v>1246</v>
      </c>
      <c r="G23" s="7" t="s">
        <v>1390</v>
      </c>
      <c r="H23" s="7"/>
      <c r="I23" s="7"/>
      <c r="J23" s="7"/>
      <c r="K23" s="7"/>
      <c r="L23" s="7"/>
      <c r="M23" s="7"/>
      <c r="N23" s="8"/>
      <c r="O23" s="7"/>
      <c r="P23" s="7"/>
      <c r="Q23" s="7">
        <v>31</v>
      </c>
      <c r="R23" s="7">
        <v>203</v>
      </c>
      <c r="S23" s="7">
        <v>234</v>
      </c>
      <c r="T23" s="10">
        <f t="shared" si="0"/>
        <v>26.115706732191789</v>
      </c>
      <c r="U23" s="10">
        <f t="shared" si="1"/>
        <v>30.103819582920586</v>
      </c>
      <c r="V23" s="10">
        <f t="shared" si="2"/>
        <v>3.9881128507287968</v>
      </c>
      <c r="W23" s="7"/>
      <c r="X23" s="7"/>
      <c r="Y23" s="7"/>
      <c r="Z23" s="7"/>
      <c r="AA23" s="7"/>
      <c r="AB23" s="7"/>
      <c r="AC23" s="7"/>
      <c r="AD23" s="7"/>
      <c r="AE23" s="7"/>
      <c r="AF23" s="7"/>
      <c r="AG23" t="s">
        <v>557</v>
      </c>
      <c r="AH23" t="s">
        <v>557</v>
      </c>
      <c r="AI23" t="s">
        <v>557</v>
      </c>
    </row>
    <row r="24" spans="1:35" ht="58">
      <c r="A24" s="3" t="s">
        <v>241</v>
      </c>
      <c r="B24" s="3" t="s">
        <v>1252</v>
      </c>
      <c r="C24" s="3" t="s">
        <v>1253</v>
      </c>
      <c r="G24" s="7" t="s">
        <v>1390</v>
      </c>
      <c r="H24" s="7"/>
      <c r="I24" s="7"/>
      <c r="J24" s="7"/>
      <c r="K24" s="7"/>
      <c r="L24" s="7"/>
      <c r="M24" s="7"/>
      <c r="N24" s="8"/>
      <c r="O24" s="7"/>
      <c r="P24" s="7"/>
      <c r="Q24" s="7">
        <v>9938</v>
      </c>
      <c r="R24" s="7">
        <v>991</v>
      </c>
      <c r="S24" s="7">
        <v>10929</v>
      </c>
      <c r="T24" s="10">
        <f t="shared" si="0"/>
        <v>127.49096242168504</v>
      </c>
      <c r="U24" s="10">
        <f t="shared" si="1"/>
        <v>1406.0027530843549</v>
      </c>
      <c r="V24" s="10">
        <f t="shared" si="2"/>
        <v>1278.5117906626699</v>
      </c>
      <c r="W24" s="7"/>
      <c r="X24" s="7"/>
      <c r="Y24" s="7"/>
      <c r="Z24" s="7"/>
      <c r="AA24" s="7"/>
      <c r="AB24" s="7"/>
      <c r="AC24" s="7"/>
      <c r="AD24" s="7"/>
      <c r="AE24" s="7"/>
      <c r="AF24" s="7"/>
      <c r="AG24" t="s">
        <v>557</v>
      </c>
      <c r="AH24" t="s">
        <v>557</v>
      </c>
      <c r="AI24" t="s">
        <v>557</v>
      </c>
    </row>
    <row r="25" spans="1:35" ht="58">
      <c r="A25" s="3" t="s">
        <v>246</v>
      </c>
      <c r="B25" s="3" t="s">
        <v>1268</v>
      </c>
      <c r="C25" s="3" t="s">
        <v>1269</v>
      </c>
      <c r="G25" s="7" t="s">
        <v>1390</v>
      </c>
      <c r="H25" s="7"/>
      <c r="I25" s="7"/>
      <c r="J25" s="7"/>
      <c r="K25" s="7"/>
      <c r="L25" s="7"/>
      <c r="M25" s="7"/>
      <c r="N25" s="8"/>
      <c r="O25" s="7"/>
      <c r="P25" s="7"/>
      <c r="Q25" s="7">
        <v>951</v>
      </c>
      <c r="R25" s="7">
        <v>991</v>
      </c>
      <c r="S25" s="7">
        <v>1942</v>
      </c>
      <c r="T25" s="10">
        <f t="shared" si="0"/>
        <v>127.49096242168504</v>
      </c>
      <c r="U25" s="10">
        <f t="shared" si="1"/>
        <v>249.83597277791355</v>
      </c>
      <c r="V25" s="10">
        <f t="shared" si="2"/>
        <v>122.34501035622851</v>
      </c>
      <c r="W25" s="7"/>
      <c r="X25" s="7"/>
      <c r="Y25" s="7"/>
      <c r="Z25" s="7"/>
      <c r="AA25" s="7"/>
      <c r="AB25" s="7"/>
      <c r="AC25" s="7"/>
      <c r="AD25" s="7"/>
      <c r="AE25" s="7"/>
      <c r="AF25" s="7"/>
      <c r="AG25" t="s">
        <v>564</v>
      </c>
      <c r="AH25" t="s">
        <v>564</v>
      </c>
      <c r="AI25" t="s">
        <v>564</v>
      </c>
    </row>
    <row r="26" spans="1:35" ht="29">
      <c r="A26" s="3" t="s">
        <v>255</v>
      </c>
      <c r="B26" s="3" t="s">
        <v>1302</v>
      </c>
      <c r="C26" s="3" t="s">
        <v>1303</v>
      </c>
      <c r="G26" s="7" t="s">
        <v>1390</v>
      </c>
      <c r="H26" s="7"/>
      <c r="I26" s="7"/>
      <c r="J26" s="7"/>
      <c r="K26" s="7"/>
      <c r="L26" s="7"/>
      <c r="M26" s="7"/>
      <c r="N26" s="8"/>
      <c r="O26" s="7"/>
      <c r="P26" s="7"/>
      <c r="Q26" s="7">
        <v>-3158</v>
      </c>
      <c r="R26" s="7">
        <v>3678</v>
      </c>
      <c r="S26" s="7">
        <v>520</v>
      </c>
      <c r="T26" s="10">
        <f t="shared" si="0"/>
        <v>473.17029241872609</v>
      </c>
      <c r="U26" s="10">
        <f t="shared" si="1"/>
        <v>66.897376850934634</v>
      </c>
      <c r="V26" s="10">
        <f t="shared" si="2"/>
        <v>-406.27291556779147</v>
      </c>
      <c r="W26" s="7"/>
      <c r="X26" s="7"/>
      <c r="Y26" s="7"/>
      <c r="Z26" s="7"/>
      <c r="AA26" s="7"/>
      <c r="AB26" s="7"/>
      <c r="AC26" s="7"/>
      <c r="AD26" s="7"/>
      <c r="AE26" s="7"/>
      <c r="AF26" s="7"/>
      <c r="AG26" t="s">
        <v>557</v>
      </c>
      <c r="AH26" t="s">
        <v>557</v>
      </c>
      <c r="AI26" t="s">
        <v>557</v>
      </c>
    </row>
    <row r="27" spans="1:35" ht="29">
      <c r="A27" s="3" t="s">
        <v>260</v>
      </c>
      <c r="B27" s="3" t="s">
        <v>1312</v>
      </c>
      <c r="C27" s="3" t="s">
        <v>1313</v>
      </c>
      <c r="G27" s="7" t="s">
        <v>1390</v>
      </c>
      <c r="H27" s="7"/>
      <c r="I27" s="7"/>
      <c r="J27" s="7"/>
      <c r="K27" s="7"/>
      <c r="L27" s="7"/>
      <c r="M27" s="7"/>
      <c r="N27" s="8"/>
      <c r="O27" s="7"/>
      <c r="P27" s="7"/>
      <c r="Q27" s="7">
        <v>-4</v>
      </c>
      <c r="R27" s="7">
        <v>6</v>
      </c>
      <c r="S27" s="7">
        <v>2</v>
      </c>
      <c r="T27" s="10">
        <f t="shared" si="0"/>
        <v>0.77189280981847652</v>
      </c>
      <c r="U27" s="10">
        <f t="shared" si="1"/>
        <v>0.25729760327282553</v>
      </c>
      <c r="V27" s="10">
        <f t="shared" si="2"/>
        <v>-0.51459520654565094</v>
      </c>
      <c r="W27" s="7"/>
      <c r="X27" s="7"/>
      <c r="Y27" s="7"/>
      <c r="Z27" s="7"/>
      <c r="AA27" s="7"/>
      <c r="AB27" s="7"/>
      <c r="AC27" s="7"/>
      <c r="AD27" s="7"/>
      <c r="AE27" s="7"/>
      <c r="AF27" s="7"/>
      <c r="AG27" t="s">
        <v>557</v>
      </c>
      <c r="AH27" t="s">
        <v>557</v>
      </c>
      <c r="AI27" t="s">
        <v>557</v>
      </c>
    </row>
    <row r="30" spans="1:35">
      <c r="D30" t="s">
        <v>1530</v>
      </c>
      <c r="E30">
        <v>77731</v>
      </c>
    </row>
    <row r="33" spans="4:5">
      <c r="D33" t="s">
        <v>1548</v>
      </c>
      <c r="E33">
        <f>COUNTIF(Q:Q, "&gt;0")</f>
        <v>13</v>
      </c>
    </row>
    <row r="34" spans="4:5">
      <c r="D34" t="s">
        <v>1549</v>
      </c>
      <c r="E34">
        <f>COUNTIF(Q:Q, "&lt;0")</f>
        <v>13</v>
      </c>
    </row>
    <row r="35" spans="4:5">
      <c r="D35" t="s">
        <v>1550</v>
      </c>
      <c r="E35">
        <f>_xlfn.BINOM.DIST(MIN(E33,E34),(E33+E34),0.5,TRUE)*2</f>
        <v>1.1549810171127315</v>
      </c>
    </row>
    <row r="37" spans="4:5">
      <c r="D37" t="s">
        <v>1551</v>
      </c>
      <c r="E37">
        <f>AVERAGE(Q:Q)</f>
        <v>-95.192307692307693</v>
      </c>
    </row>
    <row r="38" spans="4:5">
      <c r="D38" t="s">
        <v>1552</v>
      </c>
      <c r="E38">
        <f>_xlfn.STDEV.S(Q:Q)</f>
        <v>4386.3144987037194</v>
      </c>
    </row>
    <row r="41" spans="4:5">
      <c r="D41" t="s">
        <v>1553</v>
      </c>
      <c r="E41">
        <f>AVERAGE(V:V)</f>
        <v>-12.24637630962005</v>
      </c>
    </row>
    <row r="42" spans="4:5">
      <c r="D42" t="s">
        <v>1554</v>
      </c>
      <c r="E42">
        <f>_xlfn.STDEV.S(V:V)</f>
        <v>564.29410385865606</v>
      </c>
    </row>
    <row r="45" spans="4:5">
      <c r="D45" t="s">
        <v>1556</v>
      </c>
      <c r="E45">
        <f>COUNT(V:V)</f>
        <v>26</v>
      </c>
    </row>
    <row r="46" spans="4:5">
      <c r="D46" t="s">
        <v>1557</v>
      </c>
      <c r="E46">
        <f>_xlfn.STDEV.P(V:V)</f>
        <v>553.33589365012324</v>
      </c>
    </row>
  </sheetData>
  <conditionalFormatting sqref="G2:G27">
    <cfRule type="expression" dxfId="51" priority="13">
      <formula>$I2&lt;&gt;""</formula>
    </cfRule>
    <cfRule type="expression" dxfId="50" priority="14">
      <formula>$I2=""</formula>
    </cfRule>
  </conditionalFormatting>
  <conditionalFormatting sqref="H2:L27 O2:P27">
    <cfRule type="expression" dxfId="49" priority="31">
      <formula>AND(OR($I2="Addition",$I2="Omission"), H2="")</formula>
    </cfRule>
    <cfRule type="expression" dxfId="48" priority="32">
      <formula>AND($I2&lt;&gt;"Addition",$I2&lt;&gt;"Omission",$I2&lt;&gt;"Substitution - Word")</formula>
    </cfRule>
  </conditionalFormatting>
  <conditionalFormatting sqref="H2:P27">
    <cfRule type="expression" dxfId="47" priority="30">
      <formula>AND(OR($I2="Addition",$I2="Omission"), H2&lt;&gt;"")</formula>
    </cfRule>
  </conditionalFormatting>
  <conditionalFormatting sqref="K2:K27">
    <cfRule type="expression" dxfId="46" priority="25">
      <formula>AND($K2&lt;&gt;"",$K2&gt;1)</formula>
    </cfRule>
  </conditionalFormatting>
  <conditionalFormatting sqref="M2:N27">
    <cfRule type="expression" dxfId="45" priority="21">
      <formula>$N2="Absent"</formula>
    </cfRule>
    <cfRule type="expression" dxfId="44" priority="22">
      <formula>$N2="NA"</formula>
    </cfRule>
    <cfRule type="expression" dxfId="43" priority="23">
      <formula>AND(OR($I2="Addition",$I2="Omission"), M2="")</formula>
    </cfRule>
    <cfRule type="expression" dxfId="42" priority="24">
      <formula>AND($I2&lt;&gt;"Addition",$I2&lt;&gt;"Omission")</formula>
    </cfRule>
  </conditionalFormatting>
  <conditionalFormatting sqref="O2:O27">
    <cfRule type="expression" dxfId="41" priority="26">
      <formula>OR($I2="Addition",$I2="Omission",$I2 = "Substitution - Word")</formula>
    </cfRule>
  </conditionalFormatting>
  <conditionalFormatting sqref="Q2 Q3:S27">
    <cfRule type="expression" dxfId="40" priority="28">
      <formula>AND(AND(LEFT($I2,3)="Sub", RIGHT($I2,4)&lt;&gt;"Form"),$S2="")</formula>
    </cfRule>
    <cfRule type="expression" dxfId="39" priority="29">
      <formula>"&lt;&gt;AND(LEFT($J2,3)=""Sub"", RIGHT($J2,4)&lt;&gt;""Form"")"</formula>
    </cfRule>
  </conditionalFormatting>
  <conditionalFormatting sqref="Q3:S27 Q2">
    <cfRule type="expression" dxfId="38" priority="27">
      <formula>AND(AND(LEFT($I2,3)="Sub", RIGHT($I2,4)&lt;&gt;"Form"),$S2&lt;&gt;"")</formula>
    </cfRule>
  </conditionalFormatting>
  <conditionalFormatting sqref="R2:V27">
    <cfRule type="expression" dxfId="37" priority="1">
      <formula>AND(AND(LEFT($I2,3)="Sub", RIGHT($I2,4)&lt;&gt;"Form"),$S2&lt;&gt;"")</formula>
    </cfRule>
    <cfRule type="expression" dxfId="36" priority="2">
      <formula>AND(AND(LEFT($I2,3)="Sub", RIGHT($I2,4)&lt;&gt;"Form"),$S2="")</formula>
    </cfRule>
    <cfRule type="expression" dxfId="35" priority="3">
      <formula>"&lt;&gt;AND(LEFT($J2,3)=""Sub"", RIGHT($J2,4)&lt;&gt;""Form"")"</formula>
    </cfRule>
  </conditionalFormatting>
  <conditionalFormatting sqref="W2:W27">
    <cfRule type="expression" dxfId="34" priority="16">
      <formula>AND($Y2&lt;&gt;"",OR($AF2="Yes",$AG2&lt;&gt;""))</formula>
    </cfRule>
    <cfRule type="expression" dxfId="33" priority="17">
      <formula>OR($AF2="Yes",$AG2&lt;&gt;"")</formula>
    </cfRule>
    <cfRule type="expression" dxfId="32" priority="35">
      <formula>AND($AF2&lt;&gt;"Yes",$AG2="")</formula>
    </cfRule>
  </conditionalFormatting>
  <conditionalFormatting sqref="W2:AF27">
    <cfRule type="expression" dxfId="31" priority="33">
      <formula>AND($I2&lt;&gt;"",$I2&lt;&gt;"Unclear due to correction")</formula>
    </cfRule>
    <cfRule type="expression" dxfId="30" priority="34">
      <formula>OR($I2="",$I2="Unclear due to correction")</formula>
    </cfRule>
  </conditionalFormatting>
  <conditionalFormatting sqref="X2:X27">
    <cfRule type="expression" dxfId="29" priority="15">
      <formula>AND($I2&lt;&gt;"",$I2&lt;&gt;"Unclear due to correction",$Z2="")</formula>
    </cfRule>
  </conditionalFormatting>
  <conditionalFormatting sqref="Y2:Y27">
    <cfRule type="expression" dxfId="28" priority="18">
      <formula>AND($Z2="Yes",$AA2="")</formula>
    </cfRule>
    <cfRule type="expression" dxfId="27" priority="19">
      <formula>$Z2=""</formula>
    </cfRule>
  </conditionalFormatting>
  <conditionalFormatting sqref="AD2:AD27">
    <cfRule type="expression" dxfId="26" priority="20">
      <formula>AND(OR($AD2&lt;&gt;"",$AE2&lt;&gt;""),$AF2="")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6">
        <x14:dataValidation type="list" allowBlank="1" showInputMessage="1" xr:uid="{5CC75F45-D258-45ED-A799-485CAA3C2EB1}">
          <x14:formula1>
            <xm:f>'Data Regularization'!$A$2:$A$1048576</xm:f>
          </x14:formula1>
          <xm:sqref>D2:D27</xm:sqref>
        </x14:dataValidation>
        <x14:dataValidation type="list" allowBlank="1" showInputMessage="1" showErrorMessage="1" xr:uid="{1EF3E16F-8EB0-4799-BC2D-C2AD6BD8D2AF}">
          <x14:formula1>
            <xm:f>'Data Regularization'!$C$2:$C$1048576</xm:f>
          </x14:formula1>
          <xm:sqref>F2:F27</xm:sqref>
        </x14:dataValidation>
        <x14:dataValidation type="list" allowBlank="1" showInputMessage="1" showErrorMessage="1" xr:uid="{BFACFD88-6237-48AD-9586-AE841F612304}">
          <x14:formula1>
            <xm:f>'Data Regularization'!$B$2:$B$1048576</xm:f>
          </x14:formula1>
          <xm:sqref>E2:E27</xm:sqref>
        </x14:dataValidation>
        <x14:dataValidation type="list" allowBlank="1" showInputMessage="1" showErrorMessage="1" xr:uid="{35921FE5-B26C-4ECB-BA52-51217F8B4909}">
          <x14:formula1>
            <xm:f>'Data Regularization'!$D$2:$D$1048576</xm:f>
          </x14:formula1>
          <xm:sqref>G2:G27</xm:sqref>
        </x14:dataValidation>
        <x14:dataValidation type="list" allowBlank="1" showInputMessage="1" showErrorMessage="1" xr:uid="{BDFC6619-22C0-449F-957B-F8800685EF58}">
          <x14:formula1>
            <xm:f>'Data Regularization'!$E$2:$E$1048576</xm:f>
          </x14:formula1>
          <xm:sqref>K2:K27</xm:sqref>
        </x14:dataValidation>
        <x14:dataValidation type="list" allowBlank="1" showInputMessage="1" showErrorMessage="1" xr:uid="{368C404E-0853-41CC-B0C8-F8C0B48136BB}">
          <x14:formula1>
            <xm:f>'Data Regularization'!$F$2:$F$1048576</xm:f>
          </x14:formula1>
          <xm:sqref>L2:L27</xm:sqref>
        </x14:dataValidation>
        <x14:dataValidation type="list" allowBlank="1" showInputMessage="1" showErrorMessage="1" xr:uid="{0E466E5A-5D89-49F9-BE37-BEAFF48CE559}">
          <x14:formula1>
            <xm:f>'Data Regularization'!$G$2:$G$1048576</xm:f>
          </x14:formula1>
          <xm:sqref>O2:O27</xm:sqref>
        </x14:dataValidation>
        <x14:dataValidation type="list" allowBlank="1" showInputMessage="1" showErrorMessage="1" xr:uid="{E7C52A28-4741-4A9A-A78A-8588C0AE851C}">
          <x14:formula1>
            <xm:f>'Data Regularization'!$J$2:$J$1048576</xm:f>
          </x14:formula1>
          <xm:sqref>Y2:Y27</xm:sqref>
        </x14:dataValidation>
        <x14:dataValidation type="list" allowBlank="1" showInputMessage="1" showErrorMessage="1" xr:uid="{94BFA744-D38C-4369-8FC2-1DE507B62DDF}">
          <x14:formula1>
            <xm:f>'Data Regularization'!$K$2:$K$1048576</xm:f>
          </x14:formula1>
          <xm:sqref>Z2:Z27</xm:sqref>
        </x14:dataValidation>
        <x14:dataValidation type="list" allowBlank="1" showInputMessage="1" showErrorMessage="1" xr:uid="{7D8BCE44-873C-406C-B50A-630126E88264}">
          <x14:formula1>
            <xm:f>'Data Regularization'!$L$2:$L$1048576</xm:f>
          </x14:formula1>
          <xm:sqref>AA2:AA27</xm:sqref>
        </x14:dataValidation>
        <x14:dataValidation type="list" allowBlank="1" showInputMessage="1" showErrorMessage="1" xr:uid="{A741226C-E3D8-4541-9D92-C8D375E9B5DB}">
          <x14:formula1>
            <xm:f>'Data Regularization'!$M$2:$M$1048576</xm:f>
          </x14:formula1>
          <xm:sqref>AB2:AB27</xm:sqref>
        </x14:dataValidation>
        <x14:dataValidation type="list" allowBlank="1" showInputMessage="1" showErrorMessage="1" xr:uid="{7AEB8B38-FBF9-4EA5-B70F-7D2A50BFA712}">
          <x14:formula1>
            <xm:f>'Data Regularization'!$N$2:$N$1048576</xm:f>
          </x14:formula1>
          <xm:sqref>AD2:AD27</xm:sqref>
        </x14:dataValidation>
        <x14:dataValidation type="list" allowBlank="1" showInputMessage="1" showErrorMessage="1" xr:uid="{1DCAA841-27AE-4E00-A8F4-A3B04E2D5B80}">
          <x14:formula1>
            <xm:f>'Data Regularization'!$O$2:$O$1048576</xm:f>
          </x14:formula1>
          <xm:sqref>AE2:AE27</xm:sqref>
        </x14:dataValidation>
        <x14:dataValidation type="list" allowBlank="1" showInputMessage="1" showErrorMessage="1" xr:uid="{8309D814-D253-4C17-8DCB-3C58EAC6422A}">
          <x14:formula1>
            <xm:f>'Data Regularization'!$H$2:$H$1048576</xm:f>
          </x14:formula1>
          <xm:sqref>W2:W27</xm:sqref>
        </x14:dataValidation>
        <x14:dataValidation type="list" allowBlank="1" showInputMessage="1" xr:uid="{6282FD0B-0D54-42B6-ABBF-E2774E1C2DEC}">
          <x14:formula1>
            <xm:f>'Data Regularization'!$I$2:$I$1048576</xm:f>
          </x14:formula1>
          <xm:sqref>X2:X27</xm:sqref>
        </x14:dataValidation>
        <x14:dataValidation type="list" allowBlank="1" showInputMessage="1" showErrorMessage="1" xr:uid="{70D13D62-D971-4C7A-9655-567551BC1323}">
          <x14:formula1>
            <xm:f>'Data Regularization'!$P$2:$P$1048576</xm:f>
          </x14:formula1>
          <xm:sqref>AF2:AF27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1631-29FB-4EB4-AAE7-2BB809120F9D}">
  <dimension ref="A1:AD14"/>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0" s="1" customFormat="1">
      <c r="A1" s="1" t="s">
        <v>0</v>
      </c>
      <c r="B1" s="1" t="s">
        <v>5</v>
      </c>
      <c r="C1" s="1" t="s">
        <v>6</v>
      </c>
      <c r="D1" s="1" t="s">
        <v>1372</v>
      </c>
      <c r="E1" s="1" t="s">
        <v>1373</v>
      </c>
      <c r="F1" s="1" t="s">
        <v>1374</v>
      </c>
      <c r="G1" s="1" t="s">
        <v>7</v>
      </c>
      <c r="H1" s="1" t="s">
        <v>3</v>
      </c>
      <c r="I1" s="1" t="s">
        <v>1375</v>
      </c>
      <c r="J1" s="1" t="s">
        <v>1376</v>
      </c>
      <c r="K1" s="1" t="s">
        <v>1377</v>
      </c>
      <c r="L1" s="1" t="s">
        <v>1378</v>
      </c>
      <c r="M1" s="1" t="s">
        <v>1338</v>
      </c>
      <c r="N1" s="1" t="s">
        <v>1379</v>
      </c>
      <c r="O1" s="6" t="s">
        <v>1380</v>
      </c>
      <c r="P1" s="1" t="s">
        <v>1339</v>
      </c>
      <c r="Q1" s="1" t="s">
        <v>1381</v>
      </c>
      <c r="R1" s="1" t="s">
        <v>1382</v>
      </c>
      <c r="S1" s="1" t="s">
        <v>1531</v>
      </c>
      <c r="T1" s="1" t="s">
        <v>1532</v>
      </c>
      <c r="U1" s="1" t="s">
        <v>1384</v>
      </c>
      <c r="V1" s="1" t="s">
        <v>1385</v>
      </c>
      <c r="W1" s="1" t="s">
        <v>1386</v>
      </c>
      <c r="X1" s="1" t="s">
        <v>1340</v>
      </c>
      <c r="Y1" s="1" t="s">
        <v>1341</v>
      </c>
      <c r="Z1" s="1" t="s">
        <v>1342</v>
      </c>
      <c r="AA1" s="1" t="s">
        <v>1383</v>
      </c>
      <c r="AB1" s="1" t="s">
        <v>1387</v>
      </c>
      <c r="AC1" s="1" t="s">
        <v>1343</v>
      </c>
      <c r="AD1" s="1" t="s">
        <v>1388</v>
      </c>
    </row>
    <row r="2" spans="1:30" ht="130.5">
      <c r="A2" s="3" t="s">
        <v>16</v>
      </c>
      <c r="B2" s="3" t="s">
        <v>617</v>
      </c>
      <c r="C2" s="3" t="s">
        <v>618</v>
      </c>
      <c r="F2" t="s">
        <v>557</v>
      </c>
      <c r="G2" t="s">
        <v>1485</v>
      </c>
      <c r="H2" s="7" t="s">
        <v>562</v>
      </c>
      <c r="I2" s="7"/>
      <c r="J2" s="7">
        <v>4</v>
      </c>
      <c r="K2" s="7">
        <v>22</v>
      </c>
      <c r="L2" s="7"/>
      <c r="M2" s="7" t="s">
        <v>1345</v>
      </c>
      <c r="N2" s="7" t="s">
        <v>1401</v>
      </c>
      <c r="O2" s="8" t="s">
        <v>1420</v>
      </c>
      <c r="P2" s="7"/>
      <c r="Q2" s="7">
        <v>86</v>
      </c>
      <c r="R2" s="7"/>
      <c r="S2" s="7" t="s">
        <v>1533</v>
      </c>
      <c r="T2" s="7" t="s">
        <v>1533</v>
      </c>
      <c r="U2" s="7" t="s">
        <v>1389</v>
      </c>
      <c r="V2" s="7"/>
      <c r="W2" s="7"/>
      <c r="X2" s="7"/>
      <c r="Y2" s="7"/>
      <c r="Z2" s="7"/>
      <c r="AA2" s="7"/>
      <c r="AB2" s="7"/>
      <c r="AC2" s="7"/>
      <c r="AD2" s="7"/>
    </row>
    <row r="3" spans="1:30" ht="101.5">
      <c r="A3" s="3" t="s">
        <v>19</v>
      </c>
      <c r="B3" s="3" t="s">
        <v>629</v>
      </c>
      <c r="C3" s="3" t="s">
        <v>628</v>
      </c>
      <c r="G3" t="s">
        <v>1486</v>
      </c>
      <c r="H3" s="7" t="s">
        <v>562</v>
      </c>
      <c r="I3" s="7"/>
      <c r="J3" s="7">
        <v>1</v>
      </c>
      <c r="K3" s="7">
        <v>3</v>
      </c>
      <c r="L3" s="7" t="s">
        <v>1359</v>
      </c>
      <c r="M3" s="7" t="s">
        <v>1351</v>
      </c>
      <c r="N3" s="7"/>
      <c r="O3" s="8"/>
      <c r="P3" s="7"/>
      <c r="Q3" s="7">
        <v>9418</v>
      </c>
      <c r="R3" s="7"/>
      <c r="S3" s="7" t="s">
        <v>1533</v>
      </c>
      <c r="T3" s="7" t="s">
        <v>1533</v>
      </c>
      <c r="U3" s="7" t="s">
        <v>4</v>
      </c>
      <c r="V3" s="7"/>
      <c r="W3" s="7"/>
      <c r="X3" s="7"/>
      <c r="Y3" s="7"/>
      <c r="Z3" s="7"/>
      <c r="AA3" s="7"/>
      <c r="AB3" s="7"/>
      <c r="AC3" s="7"/>
      <c r="AD3" s="7"/>
    </row>
    <row r="4" spans="1:30" ht="43.5">
      <c r="A4" s="3" t="s">
        <v>142</v>
      </c>
      <c r="B4" s="3" t="s">
        <v>960</v>
      </c>
      <c r="C4" s="3" t="s">
        <v>961</v>
      </c>
      <c r="G4" t="s">
        <v>1487</v>
      </c>
      <c r="H4" s="7" t="s">
        <v>1392</v>
      </c>
      <c r="I4" s="7"/>
      <c r="J4" s="7"/>
      <c r="K4" s="7"/>
      <c r="L4" s="7"/>
      <c r="M4" s="7"/>
      <c r="N4" s="7"/>
      <c r="O4" s="8"/>
      <c r="P4" s="7"/>
      <c r="Q4" s="7"/>
      <c r="R4" s="7"/>
      <c r="S4" s="7" t="s">
        <v>1533</v>
      </c>
      <c r="T4" s="7" t="s">
        <v>1533</v>
      </c>
      <c r="U4" s="7" t="s">
        <v>1389</v>
      </c>
      <c r="V4" s="7"/>
      <c r="W4" s="7"/>
      <c r="X4" s="7"/>
      <c r="Y4" s="7"/>
      <c r="Z4" s="7"/>
      <c r="AA4" s="7"/>
      <c r="AB4" s="7"/>
      <c r="AC4" s="7"/>
      <c r="AD4" s="7"/>
    </row>
    <row r="5" spans="1:30" ht="43.5">
      <c r="A5" s="3" t="s">
        <v>143</v>
      </c>
      <c r="B5" s="3" t="s">
        <v>1459</v>
      </c>
      <c r="C5" s="3" t="s">
        <v>1460</v>
      </c>
      <c r="G5" t="s">
        <v>1488</v>
      </c>
      <c r="H5" s="7" t="s">
        <v>1392</v>
      </c>
      <c r="I5" s="7"/>
      <c r="J5" s="7"/>
      <c r="K5" s="7"/>
      <c r="L5" s="7"/>
      <c r="M5" s="7"/>
      <c r="N5" s="7"/>
      <c r="O5" s="8"/>
      <c r="P5" s="7"/>
      <c r="Q5" s="7"/>
      <c r="R5" s="7"/>
      <c r="S5" s="7" t="s">
        <v>1533</v>
      </c>
      <c r="T5" s="7" t="s">
        <v>1533</v>
      </c>
      <c r="U5" s="7" t="s">
        <v>4</v>
      </c>
      <c r="V5" s="7"/>
      <c r="W5" s="7"/>
      <c r="X5" s="7"/>
      <c r="Y5" s="7"/>
      <c r="Z5" s="7"/>
      <c r="AA5" s="7"/>
      <c r="AB5" s="7"/>
      <c r="AC5" s="7"/>
      <c r="AD5" s="7"/>
    </row>
    <row r="6" spans="1:30" ht="43.5">
      <c r="A6" s="3" t="s">
        <v>143</v>
      </c>
      <c r="B6" s="3" t="s">
        <v>963</v>
      </c>
      <c r="C6" s="3" t="s">
        <v>962</v>
      </c>
      <c r="G6" t="s">
        <v>1489</v>
      </c>
      <c r="H6" s="7" t="s">
        <v>562</v>
      </c>
      <c r="I6" s="7"/>
      <c r="J6" s="7">
        <v>1</v>
      </c>
      <c r="K6" s="7">
        <v>3</v>
      </c>
      <c r="L6" s="7" t="s">
        <v>1368</v>
      </c>
      <c r="M6" s="7" t="s">
        <v>1351</v>
      </c>
      <c r="N6" s="7"/>
      <c r="O6" s="8"/>
      <c r="P6" s="7"/>
      <c r="Q6" s="7">
        <v>88</v>
      </c>
      <c r="R6" s="7"/>
      <c r="S6" s="7" t="s">
        <v>1533</v>
      </c>
      <c r="T6" s="7" t="s">
        <v>1533</v>
      </c>
      <c r="U6" s="7" t="s">
        <v>1389</v>
      </c>
      <c r="V6" s="7"/>
      <c r="W6" s="7"/>
      <c r="X6" s="7"/>
      <c r="Y6" s="7"/>
      <c r="Z6" s="7"/>
      <c r="AA6" s="7"/>
      <c r="AB6" s="7"/>
      <c r="AC6" s="7"/>
      <c r="AD6" s="7"/>
    </row>
    <row r="7" spans="1:30" ht="29">
      <c r="A7" s="3" t="s">
        <v>145</v>
      </c>
      <c r="B7" s="3" t="s">
        <v>580</v>
      </c>
      <c r="C7" s="3" t="s">
        <v>581</v>
      </c>
      <c r="G7" t="s">
        <v>1490</v>
      </c>
      <c r="H7" s="7" t="s">
        <v>562</v>
      </c>
      <c r="I7" s="7"/>
      <c r="J7" s="7">
        <v>1</v>
      </c>
      <c r="K7" s="7">
        <v>3</v>
      </c>
      <c r="L7" s="7" t="s">
        <v>1350</v>
      </c>
      <c r="M7" s="7" t="s">
        <v>1351</v>
      </c>
      <c r="N7" s="7"/>
      <c r="O7" s="8"/>
      <c r="P7" s="7"/>
      <c r="Q7" s="7">
        <v>10929</v>
      </c>
      <c r="R7" s="7"/>
      <c r="S7" s="7" t="s">
        <v>1533</v>
      </c>
      <c r="T7" s="7" t="s">
        <v>1533</v>
      </c>
      <c r="U7" s="7" t="s">
        <v>1389</v>
      </c>
      <c r="V7" s="7"/>
      <c r="W7" s="7"/>
      <c r="X7" s="7"/>
      <c r="Y7" s="7"/>
      <c r="Z7" s="7"/>
      <c r="AA7" s="7"/>
      <c r="AB7" s="7"/>
      <c r="AC7" s="7"/>
      <c r="AD7" s="7"/>
    </row>
    <row r="8" spans="1:30">
      <c r="A8" s="3" t="s">
        <v>193</v>
      </c>
      <c r="B8" s="3" t="s">
        <v>303</v>
      </c>
      <c r="C8" s="3" t="s">
        <v>350</v>
      </c>
      <c r="G8" t="s">
        <v>1644</v>
      </c>
      <c r="H8" s="7" t="s">
        <v>1392</v>
      </c>
      <c r="I8" s="7"/>
      <c r="J8" s="7"/>
      <c r="K8" s="7"/>
      <c r="L8" s="7"/>
      <c r="M8" s="7"/>
      <c r="N8" s="7"/>
      <c r="O8" s="8"/>
      <c r="P8" s="7"/>
      <c r="Q8" s="7"/>
      <c r="R8" s="7"/>
      <c r="S8" s="7" t="s">
        <v>1533</v>
      </c>
      <c r="T8" s="7" t="s">
        <v>1533</v>
      </c>
      <c r="U8" s="7" t="s">
        <v>1389</v>
      </c>
      <c r="V8" s="7"/>
      <c r="W8" s="7"/>
      <c r="X8" s="7"/>
      <c r="Y8" s="7"/>
      <c r="Z8" s="7"/>
      <c r="AA8" s="7"/>
      <c r="AB8" s="7"/>
      <c r="AC8" s="7"/>
      <c r="AD8" s="7"/>
    </row>
    <row r="9" spans="1:30" ht="232">
      <c r="A9" s="3" t="s">
        <v>194</v>
      </c>
      <c r="B9" s="3" t="s">
        <v>1467</v>
      </c>
      <c r="C9" s="3" t="s">
        <v>1469</v>
      </c>
      <c r="G9" t="s">
        <v>1491</v>
      </c>
      <c r="H9" s="7" t="s">
        <v>1392</v>
      </c>
      <c r="I9" s="7"/>
      <c r="J9" s="7"/>
      <c r="K9" s="7"/>
      <c r="L9" s="7"/>
      <c r="M9" s="7"/>
      <c r="N9" s="7"/>
      <c r="O9" s="8"/>
      <c r="P9" s="7"/>
      <c r="Q9" s="7"/>
      <c r="R9" s="7"/>
      <c r="S9" s="7" t="s">
        <v>1533</v>
      </c>
      <c r="T9" s="7" t="s">
        <v>1533</v>
      </c>
      <c r="U9" s="7" t="s">
        <v>4</v>
      </c>
      <c r="V9" s="7"/>
      <c r="W9" s="7"/>
      <c r="X9" s="7"/>
      <c r="Y9" s="7"/>
      <c r="Z9" s="7"/>
      <c r="AA9" s="7"/>
      <c r="AB9" s="7"/>
      <c r="AC9" s="7"/>
      <c r="AD9" s="7"/>
    </row>
    <row r="12" spans="1:30">
      <c r="D12" t="s">
        <v>1558</v>
      </c>
      <c r="E12">
        <f>COUNTIF(U:U, "Harmonizing")</f>
        <v>3</v>
      </c>
    </row>
    <row r="13" spans="1:30">
      <c r="D13" t="s">
        <v>1559</v>
      </c>
      <c r="E13">
        <f>COUNTIF(U:U, "Disharmonizing")</f>
        <v>5</v>
      </c>
    </row>
    <row r="14" spans="1:30">
      <c r="D14" t="s">
        <v>1560</v>
      </c>
      <c r="E14">
        <f>E12/(E12+E13)</f>
        <v>0.375</v>
      </c>
    </row>
  </sheetData>
  <conditionalFormatting sqref="H2:H9">
    <cfRule type="expression" dxfId="25" priority="4">
      <formula>$J2&lt;&gt;""</formula>
    </cfRule>
    <cfRule type="expression" dxfId="24" priority="5">
      <formula>$J2=""</formula>
    </cfRule>
  </conditionalFormatting>
  <conditionalFormatting sqref="I2:M9 P2:Q9">
    <cfRule type="expression" dxfId="23" priority="22">
      <formula>AND(OR($J2="Addition",$J2="Omission"), I2="")</formula>
    </cfRule>
    <cfRule type="expression" dxfId="22" priority="23">
      <formula>AND($J2&lt;&gt;"Addition",$J2&lt;&gt;"Omission",$J2&lt;&gt;"Substitution - Word")</formula>
    </cfRule>
  </conditionalFormatting>
  <conditionalFormatting sqref="I2:Q9">
    <cfRule type="expression" dxfId="21" priority="21">
      <formula>AND(OR($J2="Addition",$J2="Omission"), I2&lt;&gt;"")</formula>
    </cfRule>
  </conditionalFormatting>
  <conditionalFormatting sqref="L2:L9">
    <cfRule type="expression" dxfId="20" priority="16">
      <formula>AND($L2&lt;&gt;"",$L2&gt;1)</formula>
    </cfRule>
  </conditionalFormatting>
  <conditionalFormatting sqref="N2:O9">
    <cfRule type="expression" dxfId="19" priority="12">
      <formula>$O2="Absent"</formula>
    </cfRule>
    <cfRule type="expression" dxfId="18" priority="13">
      <formula>$O2="NA"</formula>
    </cfRule>
    <cfRule type="expression" dxfId="17" priority="14">
      <formula>AND(OR($J2="Addition",$J2="Omission"), N2="")</formula>
    </cfRule>
    <cfRule type="expression" dxfId="16" priority="15">
      <formula>AND($J2&lt;&gt;"Addition",$J2&lt;&gt;"Omission")</formula>
    </cfRule>
  </conditionalFormatting>
  <conditionalFormatting sqref="P2:P9">
    <cfRule type="expression" dxfId="15" priority="17">
      <formula>OR($J2="Addition",$J2="Omission",$J2 = "Substitution - Word")</formula>
    </cfRule>
  </conditionalFormatting>
  <conditionalFormatting sqref="R2:T9">
    <cfRule type="expression" dxfId="14" priority="18">
      <formula>AND(AND(LEFT($J2,3)="Sub", RIGHT($J2,4)&lt;&gt;"Form"),$T2&lt;&gt;"")</formula>
    </cfRule>
    <cfRule type="expression" dxfId="13" priority="19">
      <formula>AND(AND(LEFT($J2,3)="Sub", RIGHT($J2,4)&lt;&gt;"Form"),$T2="")</formula>
    </cfRule>
    <cfRule type="expression" dxfId="12" priority="20">
      <formula>"&lt;&gt;AND(LEFT($J2,3)=""Sub"", RIGHT($J2,4)&lt;&gt;""Form"")"</formula>
    </cfRule>
  </conditionalFormatting>
  <conditionalFormatting sqref="S2:T9">
    <cfRule type="expression" dxfId="11" priority="1">
      <formula>AND(AND(LEFT($J2,3)="Sub", RIGHT($J2,4)&lt;&gt;"Form"),$T2&lt;&gt;"")</formula>
    </cfRule>
    <cfRule type="expression" dxfId="10" priority="2">
      <formula>AND(AND(LEFT($J2,3)="Sub", RIGHT($J2,4)&lt;&gt;"Form"),$T2="")</formula>
    </cfRule>
    <cfRule type="expression" dxfId="9" priority="3">
      <formula>"&lt;&gt;AND(LEFT($J2,3)=""Sub"", RIGHT($J2,4)&lt;&gt;""Form"")"</formula>
    </cfRule>
  </conditionalFormatting>
  <conditionalFormatting sqref="U2:U9">
    <cfRule type="expression" dxfId="8" priority="7">
      <formula>AND($W2&lt;&gt;"",OR($AD2="Yes",$AE2&lt;&gt;""))</formula>
    </cfRule>
    <cfRule type="expression" dxfId="7" priority="8">
      <formula>OR($AD2="Yes",$AE2&lt;&gt;"")</formula>
    </cfRule>
    <cfRule type="expression" dxfId="6" priority="26">
      <formula>AND($AD2&lt;&gt;"Yes",$AE2="")</formula>
    </cfRule>
  </conditionalFormatting>
  <conditionalFormatting sqref="U2:AD9">
    <cfRule type="expression" dxfId="5" priority="24">
      <formula>AND($J2&lt;&gt;"",$J2&lt;&gt;"Unclear due to correction")</formula>
    </cfRule>
    <cfRule type="expression" dxfId="4" priority="25">
      <formula>OR($J2="",$J2="Unclear due to correction")</formula>
    </cfRule>
  </conditionalFormatting>
  <conditionalFormatting sqref="V2:V9">
    <cfRule type="expression" dxfId="3" priority="6">
      <formula>AND($J2&lt;&gt;"",$J2&lt;&gt;"Unclear due to correction",$X2="")</formula>
    </cfRule>
  </conditionalFormatting>
  <conditionalFormatting sqref="W2:W9">
    <cfRule type="expression" dxfId="2" priority="9">
      <formula>AND($X2="Yes",$Y2="")</formula>
    </cfRule>
    <cfRule type="expression" dxfId="1" priority="10">
      <formula>$X2=""</formula>
    </cfRule>
  </conditionalFormatting>
  <conditionalFormatting sqref="AB2:AB9">
    <cfRule type="expression" dxfId="0" priority="11">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xr:uid="{8832CD38-B7F2-4F6A-A717-B3A94B7FA9AE}">
          <x14:formula1>
            <xm:f>'Data Regularization'!$A$2:$A$1048576</xm:f>
          </x14:formula1>
          <xm:sqref>D2:D9</xm:sqref>
        </x14:dataValidation>
        <x14:dataValidation type="list" allowBlank="1" showInputMessage="1" showErrorMessage="1" xr:uid="{C73AB68F-3F7D-4C8A-886C-CD04CE4CC48B}">
          <x14:formula1>
            <xm:f>'Data Regularization'!$C$2:$C$1048576</xm:f>
          </x14:formula1>
          <xm:sqref>F2:F9</xm:sqref>
        </x14:dataValidation>
        <x14:dataValidation type="list" allowBlank="1" showInputMessage="1" showErrorMessage="1" xr:uid="{E212521C-537A-4E95-B49B-F3C4E4A4C71B}">
          <x14:formula1>
            <xm:f>'Data Regularization'!$B$2:$B$1048576</xm:f>
          </x14:formula1>
          <xm:sqref>E2:E9</xm:sqref>
        </x14:dataValidation>
        <x14:dataValidation type="list" allowBlank="1" showInputMessage="1" showErrorMessage="1" xr:uid="{71D2044B-1AB0-4EFB-A5CE-88B6AB71AF0A}">
          <x14:formula1>
            <xm:f>'Data Regularization'!$D$2:$D$1048576</xm:f>
          </x14:formula1>
          <xm:sqref>H2:H9</xm:sqref>
        </x14:dataValidation>
        <x14:dataValidation type="list" allowBlank="1" showInputMessage="1" showErrorMessage="1" xr:uid="{8F3028D2-72CF-4C65-B98D-C2281F1C373F}">
          <x14:formula1>
            <xm:f>'Data Regularization'!$E$2:$E$1048576</xm:f>
          </x14:formula1>
          <xm:sqref>L2:L9</xm:sqref>
        </x14:dataValidation>
        <x14:dataValidation type="list" allowBlank="1" showInputMessage="1" showErrorMessage="1" xr:uid="{8FCFFFBC-3F2F-47CB-A883-7B0247EDA549}">
          <x14:formula1>
            <xm:f>'Data Regularization'!$F$2:$F$1048576</xm:f>
          </x14:formula1>
          <xm:sqref>M2:M9</xm:sqref>
        </x14:dataValidation>
        <x14:dataValidation type="list" allowBlank="1" showInputMessage="1" showErrorMessage="1" xr:uid="{74128750-F1E1-4BC1-8491-0457C0A0C30E}">
          <x14:formula1>
            <xm:f>'Data Regularization'!$G$2:$G$1048576</xm:f>
          </x14:formula1>
          <xm:sqref>P2:P9</xm:sqref>
        </x14:dataValidation>
        <x14:dataValidation type="list" allowBlank="1" showInputMessage="1" showErrorMessage="1" xr:uid="{8538CE67-7120-46B7-9C49-ECAEB93B9EC7}">
          <x14:formula1>
            <xm:f>'Data Regularization'!$J$2:$J$1048576</xm:f>
          </x14:formula1>
          <xm:sqref>W2:W9</xm:sqref>
        </x14:dataValidation>
        <x14:dataValidation type="list" allowBlank="1" showInputMessage="1" showErrorMessage="1" xr:uid="{B935CB47-48A5-48FC-9BF1-664F02780569}">
          <x14:formula1>
            <xm:f>'Data Regularization'!$K$2:$K$1048576</xm:f>
          </x14:formula1>
          <xm:sqref>X2:X9</xm:sqref>
        </x14:dataValidation>
        <x14:dataValidation type="list" allowBlank="1" showInputMessage="1" showErrorMessage="1" xr:uid="{16DE1680-AE1D-4EE5-A491-E363E7CD129C}">
          <x14:formula1>
            <xm:f>'Data Regularization'!$L$2:$L$1048576</xm:f>
          </x14:formula1>
          <xm:sqref>Y2:Y9</xm:sqref>
        </x14:dataValidation>
        <x14:dataValidation type="list" allowBlank="1" showInputMessage="1" showErrorMessage="1" xr:uid="{1E532B69-2D65-415C-8DAE-750149F0A146}">
          <x14:formula1>
            <xm:f>'Data Regularization'!$M$2:$M$1048576</xm:f>
          </x14:formula1>
          <xm:sqref>Z2:Z9</xm:sqref>
        </x14:dataValidation>
        <x14:dataValidation type="list" allowBlank="1" showInputMessage="1" showErrorMessage="1" xr:uid="{61CF2126-3053-4E58-B947-818A6E37A05F}">
          <x14:formula1>
            <xm:f>'Data Regularization'!$N$2:$N$1048576</xm:f>
          </x14:formula1>
          <xm:sqref>AB2:AB9</xm:sqref>
        </x14:dataValidation>
        <x14:dataValidation type="list" allowBlank="1" showInputMessage="1" showErrorMessage="1" xr:uid="{AF061577-2D9E-4AFD-9358-F9AD858982FF}">
          <x14:formula1>
            <xm:f>'Data Regularization'!$O$2:$O$1048576</xm:f>
          </x14:formula1>
          <xm:sqref>AC2:AC9</xm:sqref>
        </x14:dataValidation>
        <x14:dataValidation type="list" allowBlank="1" showInputMessage="1" showErrorMessage="1" xr:uid="{FB5B8547-3A4C-44E5-AB02-5575EFBE3149}">
          <x14:formula1>
            <xm:f>'Data Regularization'!$H$2:$H$1048576</xm:f>
          </x14:formula1>
          <xm:sqref>U2:U9</xm:sqref>
        </x14:dataValidation>
        <x14:dataValidation type="list" allowBlank="1" showInputMessage="1" xr:uid="{9566B6FA-0B83-4684-A62B-7B95560BFD1E}">
          <x14:formula1>
            <xm:f>'Data Regularization'!$I$2:$I$1048576</xm:f>
          </x14:formula1>
          <xm:sqref>V2:V9</xm:sqref>
        </x14:dataValidation>
        <x14:dataValidation type="list" allowBlank="1" showInputMessage="1" showErrorMessage="1" xr:uid="{B8E8DDAA-06AF-40F3-AD9F-792A87A1D7CE}">
          <x14:formula1>
            <xm:f>'Data Regularization'!$P$2:$P$1048576</xm:f>
          </x14:formula1>
          <xm:sqref>AD2:AD9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192CE-55B9-44F7-9C23-88550D0A2436}">
  <dimension ref="A1:B16"/>
  <sheetViews>
    <sheetView workbookViewId="0">
      <selection activeCell="B17" sqref="B17"/>
    </sheetView>
  </sheetViews>
  <sheetFormatPr defaultRowHeight="14.5"/>
  <cols>
    <col min="1" max="1" width="20.1796875" bestFit="1" customWidth="1"/>
  </cols>
  <sheetData>
    <row r="1" spans="1:2">
      <c r="A1" s="1" t="s">
        <v>1583</v>
      </c>
    </row>
    <row r="2" spans="1:2">
      <c r="A2" s="1" t="s">
        <v>1584</v>
      </c>
    </row>
    <row r="3" spans="1:2">
      <c r="A3" s="1" t="s">
        <v>1585</v>
      </c>
    </row>
    <row r="4" spans="1:2">
      <c r="A4" s="1" t="s">
        <v>1586</v>
      </c>
      <c r="B4" t="s">
        <v>1587</v>
      </c>
    </row>
    <row r="5" spans="1:2">
      <c r="A5" s="1" t="s">
        <v>1588</v>
      </c>
      <c r="B5">
        <v>82253</v>
      </c>
    </row>
    <row r="6" spans="1:2">
      <c r="A6" s="1" t="s">
        <v>1589</v>
      </c>
      <c r="B6">
        <v>156</v>
      </c>
    </row>
    <row r="7" spans="1:2">
      <c r="A7" s="1" t="s">
        <v>1590</v>
      </c>
      <c r="B7">
        <v>2</v>
      </c>
    </row>
    <row r="8" spans="1:2">
      <c r="A8" s="1" t="s">
        <v>1591</v>
      </c>
      <c r="B8">
        <v>49.37</v>
      </c>
    </row>
    <row r="9" spans="1:2">
      <c r="A9" s="1" t="s">
        <v>1592</v>
      </c>
      <c r="B9">
        <v>51</v>
      </c>
    </row>
    <row r="10" spans="1:2">
      <c r="A10" s="1" t="s">
        <v>1593</v>
      </c>
      <c r="B10">
        <v>5.05</v>
      </c>
    </row>
    <row r="11" spans="1:2">
      <c r="A11" s="1" t="s">
        <v>1594</v>
      </c>
      <c r="B11">
        <v>5.32</v>
      </c>
    </row>
    <row r="12" spans="1:2">
      <c r="A12" s="1" t="s">
        <v>1595</v>
      </c>
      <c r="B12">
        <v>5</v>
      </c>
    </row>
    <row r="13" spans="1:2">
      <c r="A13" s="1" t="s">
        <v>1596</v>
      </c>
      <c r="B13">
        <v>1.22</v>
      </c>
    </row>
    <row r="14" spans="1:2">
      <c r="A14" s="1" t="s">
        <v>1597</v>
      </c>
      <c r="B14">
        <v>23.45</v>
      </c>
    </row>
    <row r="15" spans="1:2">
      <c r="A15" s="1" t="s">
        <v>1598</v>
      </c>
      <c r="B15">
        <v>24</v>
      </c>
    </row>
    <row r="16" spans="1:2">
      <c r="A16" s="1" t="s">
        <v>1599</v>
      </c>
      <c r="B16">
        <v>3.3</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F414-BC9F-483B-B62A-CCBAB7D929B2}">
  <dimension ref="A1:L18"/>
  <sheetViews>
    <sheetView workbookViewId="0">
      <selection activeCell="B17" sqref="B17"/>
    </sheetView>
  </sheetViews>
  <sheetFormatPr defaultRowHeight="14.5"/>
  <cols>
    <col min="1" max="1" width="20.1796875" bestFit="1" customWidth="1"/>
    <col min="7" max="7" width="11.81640625" bestFit="1" customWidth="1"/>
  </cols>
  <sheetData>
    <row r="1" spans="1:12">
      <c r="A1" s="1" t="s">
        <v>1583</v>
      </c>
      <c r="G1" s="1" t="s">
        <v>1600</v>
      </c>
      <c r="H1" s="1" t="s">
        <v>1601</v>
      </c>
      <c r="I1" s="1" t="s">
        <v>1602</v>
      </c>
      <c r="J1" s="1" t="s">
        <v>1603</v>
      </c>
      <c r="K1" s="1" t="s">
        <v>1604</v>
      </c>
      <c r="L1" s="1" t="s">
        <v>1605</v>
      </c>
    </row>
    <row r="2" spans="1:12">
      <c r="A2" s="1" t="s">
        <v>1584</v>
      </c>
      <c r="H2" s="11" t="s">
        <v>1492</v>
      </c>
      <c r="I2" s="12"/>
      <c r="J2" s="12"/>
      <c r="K2" s="11">
        <v>32</v>
      </c>
      <c r="L2" s="11" t="s">
        <v>1606</v>
      </c>
    </row>
    <row r="3" spans="1:12">
      <c r="A3" s="1" t="s">
        <v>1585</v>
      </c>
      <c r="H3" s="11" t="s">
        <v>1607</v>
      </c>
      <c r="I3" s="12"/>
      <c r="J3" s="12"/>
      <c r="K3" s="11">
        <v>20</v>
      </c>
    </row>
    <row r="4" spans="1:12">
      <c r="A4" s="1" t="s">
        <v>1586</v>
      </c>
      <c r="B4" t="s">
        <v>1587</v>
      </c>
      <c r="H4" t="s">
        <v>1493</v>
      </c>
      <c r="K4">
        <v>74</v>
      </c>
    </row>
    <row r="5" spans="1:12">
      <c r="A5" s="1"/>
      <c r="H5" s="11" t="s">
        <v>1608</v>
      </c>
      <c r="I5" s="11" t="s">
        <v>1609</v>
      </c>
      <c r="J5" s="11" t="s">
        <v>1610</v>
      </c>
      <c r="K5" s="11">
        <v>255</v>
      </c>
    </row>
    <row r="6" spans="1:12">
      <c r="A6" s="1"/>
      <c r="B6" t="s">
        <v>1611</v>
      </c>
      <c r="C6" t="s">
        <v>1612</v>
      </c>
      <c r="H6" s="11" t="s">
        <v>1610</v>
      </c>
      <c r="I6" s="11" t="s">
        <v>1609</v>
      </c>
      <c r="J6" s="11" t="s">
        <v>1613</v>
      </c>
      <c r="K6" s="11">
        <v>13</v>
      </c>
      <c r="L6" s="11" t="s">
        <v>1614</v>
      </c>
    </row>
    <row r="7" spans="1:12">
      <c r="A7" s="1" t="s">
        <v>1588</v>
      </c>
      <c r="B7">
        <v>71085</v>
      </c>
      <c r="C7">
        <v>8514</v>
      </c>
      <c r="H7" t="s">
        <v>1610</v>
      </c>
      <c r="I7" t="s">
        <v>1609</v>
      </c>
      <c r="J7" t="s">
        <v>1615</v>
      </c>
      <c r="K7">
        <v>33</v>
      </c>
    </row>
    <row r="8" spans="1:12">
      <c r="A8" s="1" t="s">
        <v>1589</v>
      </c>
      <c r="B8">
        <v>293</v>
      </c>
      <c r="C8">
        <v>26</v>
      </c>
      <c r="H8" t="s">
        <v>1613</v>
      </c>
      <c r="I8" t="s">
        <v>1609</v>
      </c>
      <c r="J8" t="s">
        <v>1616</v>
      </c>
      <c r="K8">
        <v>535</v>
      </c>
    </row>
    <row r="9" spans="1:12">
      <c r="A9" s="1" t="s">
        <v>1590</v>
      </c>
      <c r="B9">
        <v>1</v>
      </c>
      <c r="C9">
        <v>1</v>
      </c>
      <c r="H9" t="s">
        <v>1616</v>
      </c>
      <c r="I9" t="s">
        <v>1609</v>
      </c>
      <c r="J9" t="s">
        <v>1615</v>
      </c>
      <c r="K9">
        <v>15</v>
      </c>
    </row>
    <row r="10" spans="1:12">
      <c r="A10" s="1" t="s">
        <v>1591</v>
      </c>
      <c r="B10">
        <v>25.9</v>
      </c>
      <c r="C10">
        <v>28.4</v>
      </c>
      <c r="H10" t="s">
        <v>1617</v>
      </c>
      <c r="I10" t="s">
        <v>1609</v>
      </c>
      <c r="J10" t="s">
        <v>1618</v>
      </c>
      <c r="K10">
        <v>46</v>
      </c>
    </row>
    <row r="11" spans="1:12">
      <c r="A11" s="1" t="s">
        <v>1592</v>
      </c>
      <c r="B11">
        <v>31</v>
      </c>
      <c r="C11">
        <v>28</v>
      </c>
      <c r="G11" s="11" t="s">
        <v>1619</v>
      </c>
    </row>
    <row r="12" spans="1:12">
      <c r="A12" s="1" t="s">
        <v>1593</v>
      </c>
      <c r="B12">
        <v>8.6999999999999993</v>
      </c>
      <c r="C12">
        <v>9.1</v>
      </c>
      <c r="G12" s="11" t="s">
        <v>1620</v>
      </c>
    </row>
    <row r="13" spans="1:12">
      <c r="A13" s="1" t="s">
        <v>1594</v>
      </c>
      <c r="B13">
        <v>9.4</v>
      </c>
      <c r="C13">
        <v>11.4</v>
      </c>
      <c r="G13" s="11" t="s">
        <v>1621</v>
      </c>
    </row>
    <row r="14" spans="1:12">
      <c r="A14" s="1" t="s">
        <v>1595</v>
      </c>
      <c r="B14">
        <v>10</v>
      </c>
      <c r="C14">
        <v>12</v>
      </c>
    </row>
    <row r="15" spans="1:12">
      <c r="A15" s="1" t="s">
        <v>1596</v>
      </c>
      <c r="B15">
        <v>2.2999999999999998</v>
      </c>
      <c r="C15">
        <v>2.4</v>
      </c>
    </row>
    <row r="16" spans="1:12">
      <c r="A16" s="1" t="s">
        <v>1597</v>
      </c>
      <c r="B16">
        <v>43.8</v>
      </c>
      <c r="C16">
        <v>55.1</v>
      </c>
    </row>
    <row r="17" spans="1:3">
      <c r="A17" s="1" t="s">
        <v>1598</v>
      </c>
      <c r="B17">
        <v>46</v>
      </c>
      <c r="C17">
        <v>57</v>
      </c>
    </row>
    <row r="18" spans="1:3">
      <c r="A18" s="1" t="s">
        <v>1599</v>
      </c>
      <c r="B18">
        <v>9.5</v>
      </c>
      <c r="C18">
        <v>10.4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Unfiltered Data</vt:lpstr>
      <vt:lpstr>Gen-filters</vt:lpstr>
      <vt:lpstr>AddOmits</vt:lpstr>
      <vt:lpstr>WF_AO_LM</vt:lpstr>
      <vt:lpstr>WF_AO_HM</vt:lpstr>
      <vt:lpstr>WF_SUB</vt:lpstr>
      <vt:lpstr>Harmonization</vt:lpstr>
      <vt:lpstr>Autograph Details</vt:lpstr>
      <vt:lpstr>Apograph Details</vt:lpstr>
      <vt:lpstr>Gen-Error-Rates</vt:lpstr>
      <vt:lpstr>Corrections</vt:lpstr>
      <vt:lpstr>Data Regularization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Wilken</dc:creator>
  <cp:lastModifiedBy>Jonathan Wilken</cp:lastModifiedBy>
  <dcterms:created xsi:type="dcterms:W3CDTF">2022-11-18T18:06:54Z</dcterms:created>
  <dcterms:modified xsi:type="dcterms:W3CDTF">2025-10-23T13:12:16Z</dcterms:modified>
</cp:coreProperties>
</file>